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.2019" sheetId="1" r:id="rId1"/>
    <sheet name="Лист3" sheetId="3" r:id="rId2"/>
    <sheet name="ключ" sheetId="4" r:id="rId3"/>
    <sheet name="АЛТ КРАЙ" sheetId="5" r:id="rId4"/>
  </sheets>
  <definedNames>
    <definedName name="_xlnm.Print_Area" localSheetId="0">'11.2019'!$A$1:$W$77</definedName>
    <definedName name="_xlnm.Print_Area" localSheetId="3">'АЛТ КРАЙ'!$A$1:$W$50</definedName>
    <definedName name="_xlnm.Print_Area" localSheetId="2">ключ!$A$1:$W$77</definedName>
  </definedNames>
  <calcPr calcId="144525"/>
</workbook>
</file>

<file path=xl/calcChain.xml><?xml version="1.0" encoding="utf-8"?>
<calcChain xmlns="http://schemas.openxmlformats.org/spreadsheetml/2006/main">
  <c r="Y45" i="1" l="1"/>
  <c r="X45" i="1"/>
  <c r="Y44" i="1"/>
  <c r="X44" i="1"/>
  <c r="Y43" i="1"/>
  <c r="X43" i="1"/>
  <c r="Y46" i="1"/>
  <c r="X46" i="1"/>
  <c r="X54" i="1"/>
  <c r="X53" i="1"/>
  <c r="X52" i="1"/>
  <c r="X42" i="1"/>
  <c r="X41" i="1"/>
  <c r="Y33" i="1"/>
  <c r="Y32" i="1"/>
  <c r="Y31" i="1"/>
  <c r="X33" i="1"/>
  <c r="X32" i="1"/>
  <c r="X31" i="1"/>
  <c r="X23" i="5" l="1"/>
  <c r="X22" i="5"/>
  <c r="X21" i="5"/>
  <c r="X40" i="1"/>
  <c r="X66" i="1"/>
  <c r="X65" i="1"/>
  <c r="X64" i="1"/>
  <c r="X60" i="1"/>
  <c r="X59" i="1"/>
  <c r="X58" i="1"/>
  <c r="X56" i="1"/>
  <c r="X57" i="1"/>
  <c r="X55" i="1"/>
  <c r="X19" i="1"/>
  <c r="X21" i="1"/>
  <c r="X20" i="1"/>
  <c r="X40" i="5"/>
  <c r="X39" i="5"/>
  <c r="AA40" i="5"/>
  <c r="AA39" i="5"/>
  <c r="Z39" i="5"/>
  <c r="Y39" i="5"/>
  <c r="W44" i="5"/>
  <c r="W50" i="5" s="1"/>
  <c r="V44" i="5"/>
  <c r="V50" i="5" s="1"/>
  <c r="U44" i="5"/>
  <c r="U50" i="5" s="1"/>
  <c r="T44" i="5"/>
  <c r="T50" i="5" s="1"/>
  <c r="S44" i="5"/>
  <c r="S50" i="5" s="1"/>
  <c r="R44" i="5"/>
  <c r="R50" i="5" s="1"/>
  <c r="Q44" i="5"/>
  <c r="Q50" i="5" s="1"/>
  <c r="P44" i="5"/>
  <c r="P50" i="5" s="1"/>
  <c r="O44" i="5"/>
  <c r="O50" i="5" s="1"/>
  <c r="N44" i="5"/>
  <c r="N50" i="5" s="1"/>
  <c r="M44" i="5"/>
  <c r="M50" i="5" s="1"/>
  <c r="L44" i="5"/>
  <c r="L50" i="5" s="1"/>
  <c r="K44" i="5"/>
  <c r="K50" i="5" s="1"/>
  <c r="J44" i="5"/>
  <c r="J50" i="5" s="1"/>
  <c r="I44" i="5"/>
  <c r="I50" i="5" s="1"/>
  <c r="H44" i="5"/>
  <c r="H50" i="5" s="1"/>
  <c r="G44" i="5"/>
  <c r="G50" i="5" s="1"/>
  <c r="W43" i="5"/>
  <c r="W49" i="5" s="1"/>
  <c r="V43" i="5"/>
  <c r="V49" i="5" s="1"/>
  <c r="U43" i="5"/>
  <c r="U49" i="5" s="1"/>
  <c r="T43" i="5"/>
  <c r="T49" i="5" s="1"/>
  <c r="S43" i="5"/>
  <c r="S49" i="5" s="1"/>
  <c r="R43" i="5"/>
  <c r="R49" i="5" s="1"/>
  <c r="Q43" i="5"/>
  <c r="Q49" i="5" s="1"/>
  <c r="P43" i="5"/>
  <c r="P49" i="5" s="1"/>
  <c r="O43" i="5"/>
  <c r="O49" i="5" s="1"/>
  <c r="N43" i="5"/>
  <c r="N49" i="5" s="1"/>
  <c r="M43" i="5"/>
  <c r="M49" i="5" s="1"/>
  <c r="L43" i="5"/>
  <c r="L49" i="5" s="1"/>
  <c r="K43" i="5"/>
  <c r="K49" i="5" s="1"/>
  <c r="J43" i="5"/>
  <c r="J49" i="5" s="1"/>
  <c r="I43" i="5"/>
  <c r="I49" i="5" s="1"/>
  <c r="H43" i="5"/>
  <c r="H49" i="5" s="1"/>
  <c r="G43" i="5"/>
  <c r="G49" i="5" s="1"/>
  <c r="W42" i="5"/>
  <c r="W48" i="5" s="1"/>
  <c r="V42" i="5"/>
  <c r="V48" i="5" s="1"/>
  <c r="U42" i="5"/>
  <c r="U48" i="5" s="1"/>
  <c r="T42" i="5"/>
  <c r="T48" i="5" s="1"/>
  <c r="S42" i="5"/>
  <c r="S48" i="5" s="1"/>
  <c r="R42" i="5"/>
  <c r="R48" i="5" s="1"/>
  <c r="Q42" i="5"/>
  <c r="Q48" i="5" s="1"/>
  <c r="P42" i="5"/>
  <c r="P48" i="5" s="1"/>
  <c r="O42" i="5"/>
  <c r="O48" i="5" s="1"/>
  <c r="N42" i="5"/>
  <c r="N48" i="5" s="1"/>
  <c r="M42" i="5"/>
  <c r="M48" i="5" s="1"/>
  <c r="L42" i="5"/>
  <c r="L48" i="5" s="1"/>
  <c r="K42" i="5"/>
  <c r="K48" i="5" s="1"/>
  <c r="J42" i="5"/>
  <c r="J48" i="5" s="1"/>
  <c r="I42" i="5"/>
  <c r="I48" i="5" s="1"/>
  <c r="H42" i="5"/>
  <c r="H48" i="5" s="1"/>
  <c r="G42" i="5"/>
  <c r="G48" i="5" s="1"/>
  <c r="F42" i="5"/>
  <c r="W32" i="5"/>
  <c r="W38" i="5" s="1"/>
  <c r="V32" i="5"/>
  <c r="V38" i="5" s="1"/>
  <c r="U32" i="5"/>
  <c r="U38" i="5" s="1"/>
  <c r="T32" i="5"/>
  <c r="T38" i="5" s="1"/>
  <c r="S32" i="5"/>
  <c r="S38" i="5" s="1"/>
  <c r="R32" i="5"/>
  <c r="R38" i="5" s="1"/>
  <c r="Q32" i="5"/>
  <c r="Q38" i="5" s="1"/>
  <c r="P32" i="5"/>
  <c r="P38" i="5" s="1"/>
  <c r="O32" i="5"/>
  <c r="O38" i="5" s="1"/>
  <c r="N32" i="5"/>
  <c r="N38" i="5" s="1"/>
  <c r="M32" i="5"/>
  <c r="M38" i="5" s="1"/>
  <c r="L32" i="5"/>
  <c r="L38" i="5" s="1"/>
  <c r="K32" i="5"/>
  <c r="K38" i="5" s="1"/>
  <c r="J32" i="5"/>
  <c r="J38" i="5" s="1"/>
  <c r="I32" i="5"/>
  <c r="I38" i="5" s="1"/>
  <c r="H32" i="5"/>
  <c r="H38" i="5" s="1"/>
  <c r="G32" i="5"/>
  <c r="G38" i="5" s="1"/>
  <c r="W31" i="5"/>
  <c r="W37" i="5" s="1"/>
  <c r="V31" i="5"/>
  <c r="V37" i="5" s="1"/>
  <c r="U31" i="5"/>
  <c r="U37" i="5" s="1"/>
  <c r="T31" i="5"/>
  <c r="T37" i="5" s="1"/>
  <c r="S31" i="5"/>
  <c r="S37" i="5" s="1"/>
  <c r="R31" i="5"/>
  <c r="R37" i="5" s="1"/>
  <c r="Q31" i="5"/>
  <c r="Q37" i="5" s="1"/>
  <c r="P31" i="5"/>
  <c r="P37" i="5" s="1"/>
  <c r="O31" i="5"/>
  <c r="O37" i="5" s="1"/>
  <c r="N31" i="5"/>
  <c r="N37" i="5" s="1"/>
  <c r="M31" i="5"/>
  <c r="M37" i="5" s="1"/>
  <c r="L31" i="5"/>
  <c r="L37" i="5" s="1"/>
  <c r="K31" i="5"/>
  <c r="K37" i="5" s="1"/>
  <c r="J31" i="5"/>
  <c r="J37" i="5" s="1"/>
  <c r="I31" i="5"/>
  <c r="I37" i="5" s="1"/>
  <c r="H31" i="5"/>
  <c r="H37" i="5" s="1"/>
  <c r="G31" i="5"/>
  <c r="G37" i="5" s="1"/>
  <c r="W30" i="5"/>
  <c r="W36" i="5" s="1"/>
  <c r="V30" i="5"/>
  <c r="V36" i="5" s="1"/>
  <c r="U30" i="5"/>
  <c r="U36" i="5" s="1"/>
  <c r="T30" i="5"/>
  <c r="T36" i="5" s="1"/>
  <c r="S30" i="5"/>
  <c r="S36" i="5" s="1"/>
  <c r="R30" i="5"/>
  <c r="R36" i="5" s="1"/>
  <c r="Q30" i="5"/>
  <c r="Q36" i="5" s="1"/>
  <c r="P30" i="5"/>
  <c r="P36" i="5" s="1"/>
  <c r="O30" i="5"/>
  <c r="O36" i="5" s="1"/>
  <c r="N30" i="5"/>
  <c r="N36" i="5" s="1"/>
  <c r="M30" i="5"/>
  <c r="M36" i="5" s="1"/>
  <c r="L30" i="5"/>
  <c r="L36" i="5" s="1"/>
  <c r="K30" i="5"/>
  <c r="K36" i="5" s="1"/>
  <c r="J30" i="5"/>
  <c r="J36" i="5" s="1"/>
  <c r="I30" i="5"/>
  <c r="I36" i="5" s="1"/>
  <c r="H30" i="5"/>
  <c r="H36" i="5" s="1"/>
  <c r="G30" i="5"/>
  <c r="G36" i="5" s="1"/>
  <c r="W20" i="5"/>
  <c r="W23" i="5" s="1"/>
  <c r="V20" i="5"/>
  <c r="V23" i="5" s="1"/>
  <c r="U20" i="5"/>
  <c r="U23" i="5" s="1"/>
  <c r="T20" i="5"/>
  <c r="T23" i="5" s="1"/>
  <c r="S20" i="5"/>
  <c r="S23" i="5" s="1"/>
  <c r="R20" i="5"/>
  <c r="R23" i="5" s="1"/>
  <c r="Q20" i="5"/>
  <c r="Q23" i="5" s="1"/>
  <c r="P20" i="5"/>
  <c r="P23" i="5" s="1"/>
  <c r="O20" i="5"/>
  <c r="O23" i="5" s="1"/>
  <c r="N20" i="5"/>
  <c r="N23" i="5" s="1"/>
  <c r="M20" i="5"/>
  <c r="M26" i="5" s="1"/>
  <c r="L20" i="5"/>
  <c r="L26" i="5" s="1"/>
  <c r="K20" i="5"/>
  <c r="K26" i="5" s="1"/>
  <c r="J20" i="5"/>
  <c r="J26" i="5" s="1"/>
  <c r="I20" i="5"/>
  <c r="I26" i="5" s="1"/>
  <c r="H20" i="5"/>
  <c r="H26" i="5" s="1"/>
  <c r="G20" i="5"/>
  <c r="G26" i="5" s="1"/>
  <c r="W19" i="5"/>
  <c r="W22" i="5" s="1"/>
  <c r="V19" i="5"/>
  <c r="V22" i="5" s="1"/>
  <c r="U19" i="5"/>
  <c r="U22" i="5" s="1"/>
  <c r="T19" i="5"/>
  <c r="T22" i="5" s="1"/>
  <c r="S19" i="5"/>
  <c r="S22" i="5" s="1"/>
  <c r="R19" i="5"/>
  <c r="R22" i="5" s="1"/>
  <c r="Q19" i="5"/>
  <c r="Q22" i="5" s="1"/>
  <c r="P19" i="5"/>
  <c r="P22" i="5" s="1"/>
  <c r="O19" i="5"/>
  <c r="O22" i="5" s="1"/>
  <c r="N19" i="5"/>
  <c r="N22" i="5" s="1"/>
  <c r="M19" i="5"/>
  <c r="M25" i="5" s="1"/>
  <c r="L19" i="5"/>
  <c r="L25" i="5" s="1"/>
  <c r="K19" i="5"/>
  <c r="K25" i="5" s="1"/>
  <c r="J19" i="5"/>
  <c r="J25" i="5" s="1"/>
  <c r="I19" i="5"/>
  <c r="I25" i="5" s="1"/>
  <c r="H19" i="5"/>
  <c r="H25" i="5" s="1"/>
  <c r="G19" i="5"/>
  <c r="G25" i="5" s="1"/>
  <c r="W18" i="5"/>
  <c r="W21" i="5" s="1"/>
  <c r="V18" i="5"/>
  <c r="V21" i="5" s="1"/>
  <c r="U18" i="5"/>
  <c r="U21" i="5" s="1"/>
  <c r="T18" i="5"/>
  <c r="T21" i="5" s="1"/>
  <c r="S18" i="5"/>
  <c r="S21" i="5" s="1"/>
  <c r="R18" i="5"/>
  <c r="R21" i="5" s="1"/>
  <c r="Q18" i="5"/>
  <c r="Q21" i="5" s="1"/>
  <c r="P18" i="5"/>
  <c r="P21" i="5" s="1"/>
  <c r="O18" i="5"/>
  <c r="O21" i="5" s="1"/>
  <c r="N18" i="5"/>
  <c r="N21" i="5" s="1"/>
  <c r="M18" i="5"/>
  <c r="M24" i="5" s="1"/>
  <c r="L18" i="5"/>
  <c r="L24" i="5" s="1"/>
  <c r="K18" i="5"/>
  <c r="K24" i="5" s="1"/>
  <c r="J18" i="5"/>
  <c r="J24" i="5" s="1"/>
  <c r="I18" i="5"/>
  <c r="I24" i="5" s="1"/>
  <c r="H18" i="5"/>
  <c r="H24" i="5" s="1"/>
  <c r="G18" i="5"/>
  <c r="G24" i="5" s="1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Y21" i="1" l="1"/>
  <c r="Y20" i="1"/>
  <c r="Y19" i="1"/>
  <c r="Y14" i="1"/>
  <c r="Y15" i="1"/>
  <c r="Y13" i="1"/>
  <c r="X14" i="1"/>
  <c r="X15" i="1"/>
  <c r="X13" i="1"/>
  <c r="I70" i="4" l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H70" i="4"/>
  <c r="G70" i="4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F70" i="4"/>
  <c r="E70" i="4"/>
  <c r="W66" i="4"/>
  <c r="V66" i="4"/>
  <c r="U66" i="4"/>
  <c r="T66" i="4"/>
  <c r="S66" i="4"/>
  <c r="R66" i="4"/>
  <c r="Q66" i="4"/>
  <c r="P66" i="4"/>
  <c r="O66" i="4"/>
  <c r="N66" i="4"/>
  <c r="M66" i="4"/>
  <c r="W65" i="4"/>
  <c r="V65" i="4"/>
  <c r="U65" i="4"/>
  <c r="T65" i="4"/>
  <c r="S65" i="4"/>
  <c r="R65" i="4"/>
  <c r="Q65" i="4"/>
  <c r="P65" i="4"/>
  <c r="O65" i="4"/>
  <c r="N65" i="4"/>
  <c r="M65" i="4"/>
  <c r="W64" i="4"/>
  <c r="V64" i="4"/>
  <c r="U64" i="4"/>
  <c r="T64" i="4"/>
  <c r="S64" i="4"/>
  <c r="R64" i="4"/>
  <c r="Q64" i="4"/>
  <c r="P64" i="4"/>
  <c r="O64" i="4"/>
  <c r="N64" i="4"/>
  <c r="M64" i="4"/>
  <c r="E64" i="4"/>
  <c r="L62" i="4"/>
  <c r="L65" i="4" s="1"/>
  <c r="K62" i="4"/>
  <c r="K65" i="4" s="1"/>
  <c r="J62" i="4"/>
  <c r="J65" i="4" s="1"/>
  <c r="I62" i="4"/>
  <c r="I65" i="4" s="1"/>
  <c r="H62" i="4"/>
  <c r="H65" i="4" s="1"/>
  <c r="L61" i="4"/>
  <c r="L64" i="4" s="1"/>
  <c r="K61" i="4"/>
  <c r="K64" i="4" s="1"/>
  <c r="J61" i="4"/>
  <c r="J64" i="4" s="1"/>
  <c r="I61" i="4"/>
  <c r="I64" i="4" s="1"/>
  <c r="H61" i="4"/>
  <c r="H64" i="4" s="1"/>
  <c r="G61" i="4"/>
  <c r="G65" i="4" s="1"/>
  <c r="F61" i="4"/>
  <c r="F64" i="4" s="1"/>
  <c r="H60" i="4"/>
  <c r="H63" i="4" s="1"/>
  <c r="H66" i="4" s="1"/>
  <c r="M59" i="4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M58" i="4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E52" i="4"/>
  <c r="J47" i="4"/>
  <c r="J53" i="4" s="1"/>
  <c r="I47" i="4"/>
  <c r="I53" i="4" s="1"/>
  <c r="H47" i="4"/>
  <c r="H53" i="4" s="1"/>
  <c r="J46" i="4"/>
  <c r="J52" i="4" s="1"/>
  <c r="I46" i="4"/>
  <c r="I52" i="4" s="1"/>
  <c r="H46" i="4"/>
  <c r="H52" i="4" s="1"/>
  <c r="H45" i="4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L44" i="4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K44" i="4"/>
  <c r="K43" i="4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H40" i="4"/>
  <c r="F37" i="4"/>
  <c r="I35" i="4"/>
  <c r="I41" i="4" s="1"/>
  <c r="H35" i="4"/>
  <c r="H41" i="4" s="1"/>
  <c r="J34" i="4"/>
  <c r="I34" i="4"/>
  <c r="I40" i="4" s="1"/>
  <c r="H34" i="4"/>
  <c r="G34" i="4"/>
  <c r="G37" i="4" s="1"/>
  <c r="F34" i="4"/>
  <c r="H33" i="4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K32" i="4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K31" i="4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W30" i="4"/>
  <c r="V30" i="4"/>
  <c r="U30" i="4"/>
  <c r="T30" i="4"/>
  <c r="S30" i="4"/>
  <c r="R30" i="4"/>
  <c r="Q30" i="4"/>
  <c r="P30" i="4"/>
  <c r="O30" i="4"/>
  <c r="N30" i="4"/>
  <c r="M30" i="4"/>
  <c r="W29" i="4"/>
  <c r="V29" i="4"/>
  <c r="U29" i="4"/>
  <c r="T29" i="4"/>
  <c r="S29" i="4"/>
  <c r="R29" i="4"/>
  <c r="Q29" i="4"/>
  <c r="P29" i="4"/>
  <c r="O29" i="4"/>
  <c r="N29" i="4"/>
  <c r="M29" i="4"/>
  <c r="W28" i="4"/>
  <c r="V28" i="4"/>
  <c r="U28" i="4"/>
  <c r="T28" i="4"/>
  <c r="S28" i="4"/>
  <c r="R28" i="4"/>
  <c r="Q28" i="4"/>
  <c r="P28" i="4"/>
  <c r="O28" i="4"/>
  <c r="N28" i="4"/>
  <c r="M28" i="4"/>
  <c r="L24" i="4"/>
  <c r="L30" i="4" s="1"/>
  <c r="J24" i="4"/>
  <c r="J30" i="4" s="1"/>
  <c r="H24" i="4"/>
  <c r="H30" i="4" s="1"/>
  <c r="L23" i="4"/>
  <c r="K23" i="4"/>
  <c r="J23" i="4"/>
  <c r="I23" i="4"/>
  <c r="H23" i="4"/>
  <c r="L22" i="4"/>
  <c r="K22" i="4"/>
  <c r="J22" i="4"/>
  <c r="I22" i="4"/>
  <c r="H22" i="4"/>
  <c r="G22" i="4"/>
  <c r="G28" i="4" s="1"/>
  <c r="F22" i="4"/>
  <c r="F28" i="4" s="1"/>
  <c r="E22" i="4"/>
  <c r="E28" i="4" s="1"/>
  <c r="M21" i="4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L21" i="4"/>
  <c r="K21" i="4"/>
  <c r="K24" i="4" s="1"/>
  <c r="K30" i="4" s="1"/>
  <c r="J21" i="4"/>
  <c r="I21" i="4"/>
  <c r="I24" i="4" s="1"/>
  <c r="I30" i="4" s="1"/>
  <c r="H21" i="4"/>
  <c r="M20" i="4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N19" i="4"/>
  <c r="O19" i="4" s="1"/>
  <c r="P19" i="4" s="1"/>
  <c r="Q19" i="4" s="1"/>
  <c r="R19" i="4" s="1"/>
  <c r="S19" i="4" s="1"/>
  <c r="T19" i="4" s="1"/>
  <c r="U19" i="4" s="1"/>
  <c r="V19" i="4" s="1"/>
  <c r="W19" i="4" s="1"/>
  <c r="M19" i="4"/>
  <c r="M15" i="4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L15" i="4"/>
  <c r="K15" i="4"/>
  <c r="J15" i="4"/>
  <c r="I15" i="4"/>
  <c r="H15" i="4"/>
  <c r="M14" i="4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N13" i="4"/>
  <c r="O13" i="4" s="1"/>
  <c r="P13" i="4" s="1"/>
  <c r="Q13" i="4" s="1"/>
  <c r="R13" i="4" s="1"/>
  <c r="S13" i="4" s="1"/>
  <c r="T13" i="4" s="1"/>
  <c r="U13" i="4" s="1"/>
  <c r="V13" i="4" s="1"/>
  <c r="W13" i="4" s="1"/>
  <c r="M13" i="4"/>
  <c r="I60" i="4" l="1"/>
  <c r="G64" i="4"/>
  <c r="G66" i="4"/>
  <c r="H71" i="4"/>
  <c r="I71" i="4" s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T71" i="4" s="1"/>
  <c r="U71" i="4" s="1"/>
  <c r="V71" i="4" s="1"/>
  <c r="W71" i="4" s="1"/>
  <c r="J60" i="4" l="1"/>
  <c r="I63" i="4"/>
  <c r="I66" i="4" s="1"/>
  <c r="J63" i="4" l="1"/>
  <c r="J66" i="4" s="1"/>
  <c r="K60" i="4"/>
  <c r="L60" i="4" l="1"/>
  <c r="K63" i="4"/>
  <c r="K66" i="4" s="1"/>
  <c r="L63" i="4" l="1"/>
  <c r="L66" i="4" s="1"/>
  <c r="M60" i="4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E52" i="1" l="1"/>
  <c r="G52" i="1"/>
  <c r="F52" i="1"/>
  <c r="N28" i="1" l="1"/>
  <c r="O28" i="1"/>
  <c r="P28" i="1"/>
  <c r="Q28" i="1"/>
  <c r="R28" i="1"/>
  <c r="S28" i="1"/>
  <c r="T28" i="1"/>
  <c r="U28" i="1"/>
  <c r="V28" i="1"/>
  <c r="W28" i="1"/>
  <c r="N29" i="1"/>
  <c r="O29" i="1"/>
  <c r="P29" i="1"/>
  <c r="Q29" i="1"/>
  <c r="R29" i="1"/>
  <c r="S29" i="1"/>
  <c r="T29" i="1"/>
  <c r="U29" i="1"/>
  <c r="V29" i="1"/>
  <c r="W29" i="1"/>
  <c r="M29" i="1"/>
  <c r="M28" i="1"/>
  <c r="M30" i="1"/>
  <c r="N30" i="1"/>
  <c r="O30" i="1"/>
  <c r="P30" i="1"/>
  <c r="Q30" i="1"/>
  <c r="R30" i="1"/>
  <c r="S30" i="1"/>
  <c r="T30" i="1"/>
  <c r="U30" i="1"/>
  <c r="V30" i="1"/>
  <c r="W30" i="1"/>
  <c r="M20" i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M19" i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G22" i="1"/>
  <c r="G28" i="1" s="1"/>
  <c r="E22" i="1"/>
  <c r="E28" i="1" s="1"/>
  <c r="F22" i="1" l="1"/>
  <c r="F28" i="1" s="1"/>
  <c r="L23" i="1" l="1"/>
  <c r="L22" i="1"/>
  <c r="K23" i="1"/>
  <c r="K22" i="1"/>
  <c r="J23" i="1"/>
  <c r="J22" i="1"/>
  <c r="I23" i="1"/>
  <c r="I22" i="1"/>
  <c r="H23" i="1"/>
  <c r="H22" i="1"/>
  <c r="L21" i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K21" i="1"/>
  <c r="K24" i="1" s="1"/>
  <c r="K30" i="1" s="1"/>
  <c r="J21" i="1"/>
  <c r="J24" i="1" s="1"/>
  <c r="J30" i="1" s="1"/>
  <c r="I21" i="1"/>
  <c r="I24" i="1" s="1"/>
  <c r="I30" i="1" s="1"/>
  <c r="H21" i="1"/>
  <c r="H24" i="1" s="1"/>
  <c r="H30" i="1" s="1"/>
  <c r="N14" i="1"/>
  <c r="O14" i="1" s="1"/>
  <c r="P14" i="1" s="1"/>
  <c r="Q14" i="1" s="1"/>
  <c r="R14" i="1" s="1"/>
  <c r="S14" i="1" s="1"/>
  <c r="T14" i="1" s="1"/>
  <c r="U14" i="1" s="1"/>
  <c r="V14" i="1" s="1"/>
  <c r="W14" i="1" s="1"/>
  <c r="M15" i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M14" i="1"/>
  <c r="M13" i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L15" i="1"/>
  <c r="K15" i="1"/>
  <c r="J15" i="1"/>
  <c r="I15" i="1"/>
  <c r="H15" i="1"/>
  <c r="J70" i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I72" i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I71" i="1"/>
  <c r="J71" i="1" s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H72" i="1"/>
  <c r="H71" i="1"/>
  <c r="H45" i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K44" i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K43" i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H54" i="1"/>
  <c r="K32" i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K31" i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H33" i="1"/>
  <c r="I33" i="1" s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M42" i="1"/>
  <c r="N42" i="1"/>
  <c r="O42" i="1"/>
  <c r="P42" i="1"/>
  <c r="Q42" i="1"/>
  <c r="R42" i="1"/>
  <c r="S42" i="1"/>
  <c r="T42" i="1"/>
  <c r="U42" i="1"/>
  <c r="V42" i="1"/>
  <c r="W42" i="1"/>
  <c r="I35" i="1"/>
  <c r="I41" i="1" s="1"/>
  <c r="H35" i="1"/>
  <c r="J34" i="1"/>
  <c r="I34" i="1"/>
  <c r="I40" i="1" s="1"/>
  <c r="H34" i="1"/>
  <c r="G34" i="1"/>
  <c r="F34" i="1"/>
  <c r="J47" i="1"/>
  <c r="J53" i="1" s="1"/>
  <c r="I47" i="1"/>
  <c r="I53" i="1" s="1"/>
  <c r="H47" i="1"/>
  <c r="H53" i="1" s="1"/>
  <c r="J46" i="1"/>
  <c r="J52" i="1" s="1"/>
  <c r="I46" i="1"/>
  <c r="I52" i="1" s="1"/>
  <c r="H46" i="1"/>
  <c r="H52" i="1" s="1"/>
  <c r="I70" i="1"/>
  <c r="H70" i="1"/>
  <c r="G70" i="1"/>
  <c r="F70" i="1"/>
  <c r="E70" i="1"/>
  <c r="L24" i="1" l="1"/>
  <c r="L30" i="1" s="1"/>
  <c r="E64" i="1"/>
  <c r="M59" i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M58" i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J61" i="1"/>
  <c r="K61" i="1"/>
  <c r="K64" i="1" s="1"/>
  <c r="L61" i="1"/>
  <c r="J62" i="1"/>
  <c r="J65" i="1" s="1"/>
  <c r="K62" i="1"/>
  <c r="L62" i="1"/>
  <c r="L65" i="1" s="1"/>
  <c r="I62" i="1"/>
  <c r="I61" i="1"/>
  <c r="I64" i="1" s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I65" i="1"/>
  <c r="K65" i="1"/>
  <c r="M65" i="1"/>
  <c r="N65" i="1"/>
  <c r="O65" i="1"/>
  <c r="P65" i="1"/>
  <c r="Q65" i="1"/>
  <c r="R65" i="1"/>
  <c r="S65" i="1"/>
  <c r="T65" i="1"/>
  <c r="U65" i="1"/>
  <c r="V65" i="1"/>
  <c r="W65" i="1"/>
  <c r="M66" i="1"/>
  <c r="N66" i="1"/>
  <c r="O66" i="1"/>
  <c r="P66" i="1"/>
  <c r="Q66" i="1"/>
  <c r="R66" i="1"/>
  <c r="S66" i="1"/>
  <c r="T66" i="1"/>
  <c r="U66" i="1"/>
  <c r="V66" i="1"/>
  <c r="W66" i="1"/>
  <c r="H60" i="1"/>
  <c r="I60" i="1" s="1"/>
  <c r="H62" i="1"/>
  <c r="H65" i="1" s="1"/>
  <c r="H61" i="1"/>
  <c r="H64" i="1" s="1"/>
  <c r="G61" i="1"/>
  <c r="G66" i="1" s="1"/>
  <c r="F61" i="1"/>
  <c r="F64" i="1" s="1"/>
  <c r="I63" i="1" l="1"/>
  <c r="I66" i="1" s="1"/>
  <c r="J60" i="1"/>
  <c r="G65" i="1"/>
  <c r="H63" i="1"/>
  <c r="H66" i="1" s="1"/>
  <c r="G64" i="1"/>
  <c r="K60" i="1" l="1"/>
  <c r="J63" i="1"/>
  <c r="J66" i="1" s="1"/>
  <c r="L60" i="1" l="1"/>
  <c r="K63" i="1"/>
  <c r="K66" i="1" s="1"/>
  <c r="L63" i="1" l="1"/>
  <c r="L66" i="1" s="1"/>
  <c r="M60" i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J42" i="1"/>
  <c r="J33" i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K42" i="1"/>
  <c r="L42" i="1"/>
</calcChain>
</file>

<file path=xl/sharedStrings.xml><?xml version="1.0" encoding="utf-8"?>
<sst xmlns="http://schemas.openxmlformats.org/spreadsheetml/2006/main" count="387" uniqueCount="89">
  <si>
    <t>№ п/п</t>
  </si>
  <si>
    <t>Наименование показателя</t>
  </si>
  <si>
    <t>2017 г.</t>
  </si>
  <si>
    <t>2018 г.</t>
  </si>
  <si>
    <t>Прогноз</t>
  </si>
  <si>
    <t>2020 г.</t>
  </si>
  <si>
    <t>2021 г.</t>
  </si>
  <si>
    <t>2022 г.</t>
  </si>
  <si>
    <t>2023 г.</t>
  </si>
  <si>
    <t>2024 г.</t>
  </si>
  <si>
    <t>2025 г.</t>
  </si>
  <si>
    <t>Б</t>
  </si>
  <si>
    <t>Ц</t>
  </si>
  <si>
    <t>%</t>
  </si>
  <si>
    <t>К</t>
  </si>
  <si>
    <t>Индекс физического объема инвестиций в основной капитал</t>
  </si>
  <si>
    <t>Индекс физического объема платных услуг населению</t>
  </si>
  <si>
    <t>рублей</t>
  </si>
  <si>
    <t>Реальная заработная плата работников организаций</t>
  </si>
  <si>
    <t>2028 г.</t>
  </si>
  <si>
    <t>2029 г.</t>
  </si>
  <si>
    <t>2030 г.</t>
  </si>
  <si>
    <t>2031 г.</t>
  </si>
  <si>
    <t>2032 г.</t>
  </si>
  <si>
    <t>2033 г.</t>
  </si>
  <si>
    <t>2034 г.</t>
  </si>
  <si>
    <t>2035 г.</t>
  </si>
  <si>
    <t>2026 г.</t>
  </si>
  <si>
    <t>2027 г.</t>
  </si>
  <si>
    <r>
      <t>К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</si>
  <si>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Б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</si>
  <si>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Ц</t>
    </r>
    <r>
      <rPr>
        <vertAlign val="superscript"/>
        <sz val="14"/>
        <color theme="1"/>
        <rFont val="Times New Roman"/>
        <family val="1"/>
        <charset val="204"/>
      </rPr>
      <t>1</t>
    </r>
  </si>
  <si>
    <t>Вариант</t>
  </si>
  <si>
    <t>Среднегодовая численность населения</t>
  </si>
  <si>
    <t>тыс. человек</t>
  </si>
  <si>
    <t>% к декабрю предыдущего года</t>
  </si>
  <si>
    <t>Индекс потребительских цен на конец года</t>
  </si>
  <si>
    <t>Индекс промышленного производства</t>
  </si>
  <si>
    <t>%к предыдущему году в сопоставимых ценах</t>
  </si>
  <si>
    <t>Индекс физического объема оборота розничной торговли</t>
  </si>
  <si>
    <t>Реальные, располагаемые денежные доходы населения</t>
  </si>
  <si>
    <t>Среднегодовая численность занятых в экономике</t>
  </si>
  <si>
    <t>Доля автомобильных дорог местного значения, соответствующих нормативным требованиям</t>
  </si>
  <si>
    <t>Единица измерения</t>
  </si>
  <si>
    <t>млн. рублей</t>
  </si>
  <si>
    <t>тыс. рублей</t>
  </si>
  <si>
    <t>человек</t>
  </si>
  <si>
    <r>
      <t xml:space="preserve">1-     </t>
    </r>
    <r>
      <rPr>
        <sz val="14"/>
        <color theme="1"/>
        <rFont val="Times New Roman"/>
        <family val="1"/>
        <charset val="204"/>
      </rPr>
      <t>Данные по крупным и средним предприятиям</t>
    </r>
  </si>
  <si>
    <r>
      <rPr>
        <sz val="14"/>
        <color rgb="FF000000"/>
        <rFont val="Times New Roman"/>
        <family val="1"/>
        <charset val="204"/>
      </rPr>
      <t>Б  </t>
    </r>
    <r>
      <rPr>
        <vertAlign val="superscript"/>
        <sz val="14"/>
        <color rgb="FF000000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Базовый вариант.</t>
    </r>
  </si>
  <si>
    <r>
      <rPr>
        <sz val="14"/>
        <color rgb="FF000000"/>
        <rFont val="Times New Roman"/>
        <family val="1"/>
        <charset val="204"/>
      </rPr>
      <t>К</t>
    </r>
    <r>
      <rPr>
        <vertAlign val="superscript"/>
        <sz val="14"/>
        <color rgb="FF000000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Базовый вариант.</t>
    </r>
  </si>
  <si>
    <r>
      <rPr>
        <sz val="14"/>
        <color rgb="FF000000"/>
        <rFont val="Times New Roman"/>
        <family val="1"/>
        <charset val="204"/>
      </rPr>
      <t>Ц</t>
    </r>
    <r>
      <rPr>
        <vertAlign val="superscript"/>
        <sz val="14"/>
        <color rgb="FF000000"/>
        <rFont val="Times New Roman"/>
        <family val="1"/>
        <charset val="204"/>
      </rPr>
      <t xml:space="preserve">-     </t>
    </r>
    <r>
      <rPr>
        <sz val="14"/>
        <color theme="1"/>
        <rFont val="Times New Roman"/>
        <family val="1"/>
        <charset val="204"/>
      </rPr>
      <t>Целевой вариант.</t>
    </r>
  </si>
  <si>
    <t>справочно</t>
  </si>
  <si>
    <t>Темп роста</t>
  </si>
  <si>
    <t>Номинальная начисленная среднемесячная заработная плата работников организаций по полному кругу</t>
  </si>
  <si>
    <t>Индекс дефлятор</t>
  </si>
  <si>
    <r>
      <t>Оборот розничной торговли</t>
    </r>
    <r>
      <rPr>
        <vertAlign val="superscript"/>
        <sz val="14"/>
        <rFont val="Times New Roman"/>
        <family val="1"/>
        <charset val="204"/>
      </rPr>
      <t>1</t>
    </r>
  </si>
  <si>
    <r>
      <t>Объем платных услуг населению</t>
    </r>
    <r>
      <rPr>
        <vertAlign val="superscript"/>
        <sz val="14"/>
        <rFont val="Times New Roman"/>
        <family val="1"/>
        <charset val="204"/>
      </rPr>
      <t>1</t>
    </r>
  </si>
  <si>
    <t>2019 г. оценка</t>
  </si>
  <si>
    <r>
      <t>Объем отгруженной промышленной продукции</t>
    </r>
    <r>
      <rPr>
        <vertAlign val="superscript"/>
        <sz val="14"/>
        <rFont val="Times New Roman"/>
        <family val="1"/>
        <charset val="204"/>
      </rPr>
      <t>1</t>
    </r>
  </si>
  <si>
    <r>
      <t>Инвестиции в основной капитал</t>
    </r>
    <r>
      <rPr>
        <vertAlign val="superscript"/>
        <sz val="14"/>
        <rFont val="Times New Roman"/>
        <family val="1"/>
        <charset val="204"/>
      </rPr>
      <t>1</t>
    </r>
  </si>
  <si>
    <t>Прогноз оциально-экономического развития муниципального образования город Яровое Алтайского края на период до 2035 года</t>
  </si>
  <si>
    <t>млн рублей</t>
  </si>
  <si>
    <r>
      <t>Ц</t>
    </r>
    <r>
      <rPr>
        <vertAlign val="superscript"/>
        <sz val="14"/>
        <color theme="1"/>
        <rFont val="Times New Roman"/>
        <family val="1"/>
        <charset val="204"/>
      </rPr>
      <t>3</t>
    </r>
  </si>
  <si>
    <r>
      <t>Объем отгруженной промышленной продукции</t>
    </r>
    <r>
      <rPr>
        <vertAlign val="superscript"/>
        <sz val="14"/>
        <rFont val="Times New Roman"/>
        <family val="1"/>
        <charset val="204"/>
      </rPr>
      <t>4</t>
    </r>
  </si>
  <si>
    <r>
      <t>Инвестиции в основной капитал</t>
    </r>
    <r>
      <rPr>
        <vertAlign val="superscript"/>
        <sz val="14"/>
        <rFont val="Times New Roman"/>
        <family val="1"/>
        <charset val="204"/>
      </rPr>
      <t>4</t>
    </r>
  </si>
  <si>
    <r>
      <t>Оборот розничной торговли</t>
    </r>
    <r>
      <rPr>
        <vertAlign val="superscript"/>
        <sz val="14"/>
        <rFont val="Times New Roman"/>
        <family val="1"/>
        <charset val="204"/>
      </rPr>
      <t>4</t>
    </r>
  </si>
  <si>
    <r>
      <t>Объем платных услуг населению</t>
    </r>
    <r>
      <rPr>
        <vertAlign val="superscript"/>
        <sz val="14"/>
        <rFont val="Times New Roman"/>
        <family val="1"/>
        <charset val="204"/>
      </rPr>
      <t>4</t>
    </r>
  </si>
  <si>
    <r>
      <rPr>
        <sz val="14"/>
        <color rgb="FF000000"/>
        <rFont val="Times New Roman"/>
        <family val="1"/>
        <charset val="204"/>
      </rPr>
      <t>4-</t>
    </r>
    <r>
      <rPr>
        <vertAlign val="superscript"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д</t>
    </r>
    <r>
      <rPr>
        <sz val="14"/>
        <color theme="1"/>
        <rFont val="Times New Roman"/>
        <family val="1"/>
        <charset val="204"/>
      </rPr>
      <t>анные по крупным и средним предприятиям</t>
    </r>
  </si>
  <si>
    <r>
      <rPr>
        <sz val="14"/>
        <color rgb="FF000000"/>
        <rFont val="Times New Roman"/>
        <family val="1"/>
        <charset val="204"/>
      </rPr>
      <t>1- Б -</t>
    </r>
    <r>
      <rPr>
        <vertAlign val="superscript"/>
        <sz val="14"/>
        <color rgb="FF000000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Базовый вариант</t>
    </r>
  </si>
  <si>
    <r>
      <rPr>
        <sz val="14"/>
        <color rgb="FF000000"/>
        <rFont val="Times New Roman"/>
        <family val="1"/>
        <charset val="204"/>
      </rPr>
      <t>2- К -</t>
    </r>
    <r>
      <rPr>
        <vertAlign val="superscript"/>
        <sz val="14"/>
        <color rgb="FF000000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Консервативный вариант</t>
    </r>
  </si>
  <si>
    <r>
      <rPr>
        <sz val="14"/>
        <color rgb="FF000000"/>
        <rFont val="Times New Roman"/>
        <family val="1"/>
        <charset val="204"/>
      </rPr>
      <t>3- Ц</t>
    </r>
    <r>
      <rPr>
        <vertAlign val="superscript"/>
        <sz val="14"/>
        <color rgb="FF000000"/>
        <rFont val="Times New Roman"/>
        <family val="1"/>
        <charset val="204"/>
      </rPr>
      <t>   </t>
    </r>
    <r>
      <rPr>
        <sz val="14"/>
        <color rgb="FF000000"/>
        <rFont val="Times New Roman"/>
        <family val="1"/>
        <charset val="204"/>
      </rPr>
      <t>-</t>
    </r>
    <r>
      <rPr>
        <vertAlign val="superscript"/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Целевой вариант</t>
    </r>
  </si>
  <si>
    <t xml:space="preserve">Наименование показателя 
</t>
  </si>
  <si>
    <t xml:space="preserve">Единица изме¬рения </t>
  </si>
  <si>
    <t xml:space="preserve">Вари-ант
  </t>
  </si>
  <si>
    <t>2017 г</t>
  </si>
  <si>
    <t>2019 г.</t>
  </si>
  <si>
    <t>Индекс потребитель­ских цен на конец года</t>
  </si>
  <si>
    <t>% к де­кабрю преды­дущего года</t>
  </si>
  <si>
    <t>к</t>
  </si>
  <si>
    <t>Номинальная начис­ленная среднемесяч­ная заработная плата работников организа­ций</t>
  </si>
  <si>
    <t>Оборот розничной торговли</t>
  </si>
  <si>
    <t>млрд. рублей</t>
  </si>
  <si>
    <t>Индекс физического объема оборота роз­ничной торговли</t>
  </si>
  <si>
    <t>%к преды­дущему году в</t>
  </si>
  <si>
    <t>Объем платных услуг населению</t>
  </si>
  <si>
    <t>%к преды­дущему году в сопоста­вимых ценах</t>
  </si>
  <si>
    <t>Инвестиции в основ­ной капитал</t>
  </si>
  <si>
    <t>прирост</t>
  </si>
  <si>
    <t>темп роста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</si>
</sst>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5"/>
      <color rgb="FF000000"/>
      <name val="Arial Unicode MS"/>
      <family val="2"/>
      <charset val="204"/>
    </font>
    <font>
      <sz val="13.5"/>
      <color theme="1"/>
      <name val="Franklin Gothic Medium"/>
      <family val="2"/>
      <charset val="204"/>
    </font>
    <font>
      <sz val="12"/>
      <color theme="1"/>
      <name val="Franklin Gothic Demi"/>
      <family val="2"/>
      <charset val="204"/>
    </font>
    <font>
      <sz val="9"/>
      <color rgb="FF00B0F0"/>
      <name val="Times New Roman"/>
      <family val="1"/>
      <charset val="204"/>
    </font>
    <font>
      <sz val="10"/>
      <color rgb="FF00B0F0"/>
      <name val="Corbel"/>
      <family val="2"/>
      <charset val="204"/>
    </font>
    <font>
      <sz val="12"/>
      <color rgb="FF00B0F0"/>
      <name val="Franklin Gothic Demi"/>
      <family val="2"/>
      <charset val="204"/>
    </font>
    <font>
      <b/>
      <sz val="9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sz val="10"/>
      <color theme="1"/>
      <name val="Corbel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Corbe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 applyBorder="1" applyAlignment="1">
      <alignment horizontal="left" vertical="center" wrapText="1" indent="15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4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 indent="3"/>
    </xf>
    <xf numFmtId="164" fontId="1" fillId="2" borderId="1" xfId="0" applyNumberFormat="1" applyFont="1" applyFill="1" applyBorder="1" applyAlignment="1">
      <alignment horizontal="right" vertical="center" wrapText="1" indent="2"/>
    </xf>
    <xf numFmtId="164" fontId="1" fillId="2" borderId="2" xfId="0" applyNumberFormat="1" applyFont="1" applyFill="1" applyBorder="1" applyAlignment="1">
      <alignment horizontal="right" vertical="center" wrapText="1" indent="2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 indent="2"/>
    </xf>
    <xf numFmtId="2" fontId="1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 indent="3"/>
    </xf>
    <xf numFmtId="0" fontId="8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 indent="2"/>
    </xf>
    <xf numFmtId="164" fontId="7" fillId="0" borderId="1" xfId="0" applyNumberFormat="1" applyFont="1" applyBorder="1" applyAlignment="1">
      <alignment horizontal="right"/>
    </xf>
    <xf numFmtId="2" fontId="7" fillId="0" borderId="0" xfId="0" applyNumberFormat="1" applyFont="1"/>
    <xf numFmtId="0" fontId="7" fillId="0" borderId="0" xfId="0" applyFont="1"/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right" vertical="center" wrapText="1" indent="3"/>
    </xf>
    <xf numFmtId="1" fontId="1" fillId="2" borderId="1" xfId="0" applyNumberFormat="1" applyFont="1" applyFill="1" applyBorder="1" applyAlignment="1">
      <alignment horizontal="right" vertical="center" wrapText="1" indent="2"/>
    </xf>
    <xf numFmtId="1" fontId="1" fillId="2" borderId="2" xfId="0" applyNumberFormat="1" applyFont="1" applyFill="1" applyBorder="1" applyAlignment="1">
      <alignment horizontal="right" vertical="center" wrapText="1" indent="2"/>
    </xf>
    <xf numFmtId="164" fontId="13" fillId="2" borderId="1" xfId="0" applyNumberFormat="1" applyFont="1" applyFill="1" applyBorder="1" applyAlignment="1">
      <alignment horizontal="right" vertical="center" wrapText="1" indent="3"/>
    </xf>
    <xf numFmtId="164" fontId="13" fillId="2" borderId="2" xfId="0" applyNumberFormat="1" applyFont="1" applyFill="1" applyBorder="1" applyAlignment="1">
      <alignment horizontal="right" vertical="center" wrapText="1" indent="2"/>
    </xf>
    <xf numFmtId="164" fontId="13" fillId="0" borderId="1" xfId="0" applyNumberFormat="1" applyFont="1" applyBorder="1" applyAlignment="1">
      <alignment horizontal="right"/>
    </xf>
    <xf numFmtId="164" fontId="14" fillId="2" borderId="1" xfId="0" applyNumberFormat="1" applyFont="1" applyFill="1" applyBorder="1" applyAlignment="1">
      <alignment horizontal="right" vertical="center" wrapText="1" indent="3"/>
    </xf>
    <xf numFmtId="164" fontId="14" fillId="2" borderId="2" xfId="0" applyNumberFormat="1" applyFont="1" applyFill="1" applyBorder="1" applyAlignment="1">
      <alignment horizontal="right" vertical="center" wrapText="1" indent="2"/>
    </xf>
    <xf numFmtId="164" fontId="14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 indent="2"/>
    </xf>
    <xf numFmtId="164" fontId="1" fillId="2" borderId="1" xfId="0" applyNumberFormat="1" applyFont="1" applyFill="1" applyBorder="1" applyAlignment="1">
      <alignment horizontal="right" vertical="center" wrapText="1" indent="3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left" vertical="center" wrapText="1" indent="2"/>
    </xf>
    <xf numFmtId="164" fontId="1" fillId="0" borderId="1" xfId="0" applyNumberFormat="1" applyFont="1" applyFill="1" applyBorder="1" applyAlignment="1">
      <alignment horizontal="right" vertical="center" wrapText="1" indent="3"/>
    </xf>
    <xf numFmtId="164" fontId="1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/>
    <xf numFmtId="164" fontId="9" fillId="2" borderId="1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/>
    <xf numFmtId="164" fontId="14" fillId="2" borderId="2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/>
    <xf numFmtId="164" fontId="1" fillId="0" borderId="0" xfId="0" applyNumberFormat="1" applyFont="1"/>
    <xf numFmtId="0" fontId="16" fillId="2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7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 vertical="center" wrapText="1" indent="2"/>
    </xf>
    <xf numFmtId="0" fontId="16" fillId="2" borderId="1" xfId="0" applyFont="1" applyFill="1" applyBorder="1" applyAlignment="1">
      <alignment horizontal="left" vertical="center" wrapText="1" indent="3"/>
    </xf>
    <xf numFmtId="0" fontId="16" fillId="2" borderId="1" xfId="0" applyFont="1" applyFill="1" applyBorder="1" applyAlignment="1">
      <alignment horizontal="left" vertical="center" wrapText="1" indent="4"/>
    </xf>
    <xf numFmtId="0" fontId="17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justify" vertical="center" wrapText="1"/>
    </xf>
    <xf numFmtId="0" fontId="0" fillId="0" borderId="5" xfId="0" applyBorder="1"/>
    <xf numFmtId="0" fontId="18" fillId="2" borderId="1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 indent="2"/>
    </xf>
    <xf numFmtId="0" fontId="16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 indent="2"/>
    </xf>
    <xf numFmtId="0" fontId="22" fillId="2" borderId="1" xfId="0" applyFont="1" applyFill="1" applyBorder="1" applyAlignment="1">
      <alignment horizontal="left" vertical="center" wrapText="1" indent="2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3"/>
    </xf>
    <xf numFmtId="164" fontId="23" fillId="2" borderId="1" xfId="0" applyNumberFormat="1" applyFont="1" applyFill="1" applyBorder="1" applyAlignment="1">
      <alignment horizontal="left" vertical="center" wrapText="1" indent="1"/>
    </xf>
    <xf numFmtId="0" fontId="24" fillId="0" borderId="0" xfId="0" applyFont="1"/>
    <xf numFmtId="0" fontId="19" fillId="2" borderId="5" xfId="0" applyFont="1" applyFill="1" applyBorder="1" applyAlignment="1">
      <alignment horizontal="left" vertical="center" wrapText="1" indent="2"/>
    </xf>
    <xf numFmtId="0" fontId="16" fillId="2" borderId="5" xfId="0" applyFont="1" applyFill="1" applyBorder="1" applyAlignment="1">
      <alignment horizontal="left" vertical="center" wrapText="1" indent="2"/>
    </xf>
    <xf numFmtId="0" fontId="16" fillId="2" borderId="5" xfId="0" applyFont="1" applyFill="1" applyBorder="1" applyAlignment="1">
      <alignment horizontal="left" vertical="center" wrapText="1" indent="3"/>
    </xf>
    <xf numFmtId="164" fontId="10" fillId="2" borderId="1" xfId="0" applyNumberFormat="1" applyFont="1" applyFill="1" applyBorder="1" applyAlignment="1">
      <alignment horizontal="left" vertical="center" wrapText="1" indent="1"/>
    </xf>
    <xf numFmtId="0" fontId="20" fillId="2" borderId="5" xfId="0" applyFont="1" applyFill="1" applyBorder="1" applyAlignment="1">
      <alignment horizontal="left" vertical="center" wrapText="1" indent="1"/>
    </xf>
    <xf numFmtId="0" fontId="20" fillId="2" borderId="5" xfId="0" applyFont="1" applyFill="1" applyBorder="1" applyAlignment="1">
      <alignment horizontal="left" vertical="center" wrapText="1" indent="3"/>
    </xf>
    <xf numFmtId="164" fontId="10" fillId="2" borderId="5" xfId="0" applyNumberFormat="1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3"/>
    </xf>
    <xf numFmtId="0" fontId="16" fillId="2" borderId="4" xfId="0" applyFont="1" applyFill="1" applyBorder="1" applyAlignment="1">
      <alignment horizontal="left" vertical="center" wrapText="1" indent="2"/>
    </xf>
    <xf numFmtId="0" fontId="18" fillId="2" borderId="1" xfId="0" applyFont="1" applyFill="1" applyBorder="1" applyAlignment="1">
      <alignment horizontal="left" vertical="center" wrapText="1" indent="2"/>
    </xf>
    <xf numFmtId="0" fontId="0" fillId="0" borderId="1" xfId="0" applyBorder="1"/>
    <xf numFmtId="0" fontId="16" fillId="3" borderId="1" xfId="0" applyFont="1" applyFill="1" applyBorder="1" applyAlignment="1">
      <alignment horizontal="left" vertical="center" wrapText="1" indent="2"/>
    </xf>
    <xf numFmtId="164" fontId="10" fillId="2" borderId="7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 indent="2"/>
    </xf>
    <xf numFmtId="164" fontId="1" fillId="2" borderId="1" xfId="0" applyNumberFormat="1" applyFont="1" applyFill="1" applyBorder="1" applyAlignment="1">
      <alignment horizontal="right" vertical="center" wrapText="1" indent="3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 vertical="center" wrapText="1" indent="3"/>
    </xf>
    <xf numFmtId="0" fontId="16" fillId="2" borderId="1" xfId="0" applyFont="1" applyFill="1" applyBorder="1" applyAlignment="1">
      <alignment horizontal="left" vertical="center" wrapText="1" indent="2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5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left" vertical="center" wrapText="1" indent="2"/>
    </xf>
    <xf numFmtId="0" fontId="16" fillId="2" borderId="5" xfId="0" applyFont="1" applyFill="1" applyBorder="1" applyAlignment="1">
      <alignment horizontal="left" vertical="center" wrapText="1" indent="3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6" fillId="2" borderId="1" xfId="0" applyFont="1" applyFill="1" applyBorder="1" applyAlignment="1">
      <alignment horizontal="justify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justify" vertical="center" wrapText="1"/>
    </xf>
    <xf numFmtId="0" fontId="28" fillId="2" borderId="5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T42" sqref="T42"/>
    </sheetView>
  </sheetViews>
  <sheetFormatPr defaultRowHeight="18.75" outlineLevelRow="1" x14ac:dyDescent="0.3"/>
  <cols>
    <col min="1" max="1" width="7.28515625" style="9" customWidth="1"/>
    <col min="2" max="2" width="41.5703125" style="6" customWidth="1"/>
    <col min="3" max="3" width="25.28515625" style="6" customWidth="1"/>
    <col min="4" max="4" width="13.85546875" style="6" customWidth="1"/>
    <col min="5" max="5" width="12.5703125" style="6" customWidth="1"/>
    <col min="6" max="6" width="14.140625" style="6" customWidth="1"/>
    <col min="7" max="7" width="13.42578125" style="6" customWidth="1"/>
    <col min="8" max="8" width="18" style="6" customWidth="1"/>
    <col min="9" max="9" width="15.5703125" style="6" customWidth="1"/>
    <col min="10" max="10" width="16.28515625" style="6" customWidth="1"/>
    <col min="11" max="11" width="15" style="6" customWidth="1"/>
    <col min="12" max="12" width="14.42578125" style="6" customWidth="1"/>
    <col min="13" max="14" width="12.5703125" style="6" customWidth="1"/>
    <col min="15" max="15" width="13.5703125" style="6" customWidth="1"/>
    <col min="16" max="16" width="12.85546875" style="6" customWidth="1"/>
    <col min="17" max="17" width="13.140625" style="6" customWidth="1"/>
    <col min="18" max="18" width="12.140625" style="6" customWidth="1"/>
    <col min="19" max="19" width="12.5703125" style="6" customWidth="1"/>
    <col min="20" max="20" width="14" style="6" customWidth="1"/>
    <col min="21" max="21" width="15" style="6" customWidth="1"/>
    <col min="22" max="22" width="13.85546875" style="6" customWidth="1"/>
    <col min="23" max="23" width="15.28515625" style="6" customWidth="1"/>
    <col min="24" max="24" width="18.28515625" style="6" customWidth="1"/>
    <col min="25" max="25" width="11.5703125" style="6" customWidth="1"/>
    <col min="26" max="16384" width="9.140625" style="6"/>
  </cols>
  <sheetData>
    <row r="1" spans="1:25" x14ac:dyDescent="0.3">
      <c r="P1" s="92"/>
      <c r="Q1" s="92"/>
      <c r="R1" s="92"/>
      <c r="S1" s="92"/>
      <c r="T1" s="92"/>
      <c r="U1" s="92"/>
      <c r="V1" s="92"/>
      <c r="W1" s="92"/>
    </row>
    <row r="2" spans="1:25" x14ac:dyDescent="0.3">
      <c r="D2" s="7" t="s">
        <v>60</v>
      </c>
    </row>
    <row r="3" spans="1:25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5" ht="15.75" customHeight="1" x14ac:dyDescent="0.3">
      <c r="A4" s="100" t="s">
        <v>0</v>
      </c>
      <c r="B4" s="103" t="s">
        <v>1</v>
      </c>
      <c r="C4" s="99" t="s">
        <v>43</v>
      </c>
      <c r="D4" s="105" t="s">
        <v>32</v>
      </c>
      <c r="E4" s="95" t="s">
        <v>2</v>
      </c>
      <c r="F4" s="93" t="s">
        <v>3</v>
      </c>
      <c r="G4" s="134" t="s">
        <v>4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"/>
    </row>
    <row r="5" spans="1:25" ht="37.5" x14ac:dyDescent="0.3">
      <c r="A5" s="100"/>
      <c r="B5" s="104"/>
      <c r="C5" s="99"/>
      <c r="D5" s="105"/>
      <c r="E5" s="95"/>
      <c r="F5" s="93"/>
      <c r="G5" s="2" t="s">
        <v>57</v>
      </c>
      <c r="H5" s="3" t="s">
        <v>5</v>
      </c>
      <c r="I5" s="2" t="s">
        <v>6</v>
      </c>
      <c r="J5" s="3" t="s">
        <v>7</v>
      </c>
      <c r="K5" s="2" t="s">
        <v>8</v>
      </c>
      <c r="L5" s="3" t="s">
        <v>9</v>
      </c>
      <c r="M5" s="2" t="s">
        <v>10</v>
      </c>
      <c r="N5" s="2" t="s">
        <v>27</v>
      </c>
      <c r="O5" s="2" t="s">
        <v>28</v>
      </c>
      <c r="P5" s="2" t="s">
        <v>19</v>
      </c>
      <c r="Q5" s="2" t="s">
        <v>20</v>
      </c>
      <c r="R5" s="2" t="s">
        <v>21</v>
      </c>
      <c r="S5" s="2" t="s">
        <v>22</v>
      </c>
      <c r="T5" s="43" t="s">
        <v>23</v>
      </c>
      <c r="U5" s="43" t="s">
        <v>24</v>
      </c>
      <c r="V5" s="43" t="s">
        <v>25</v>
      </c>
      <c r="W5" s="43" t="s">
        <v>26</v>
      </c>
      <c r="X5" s="8"/>
    </row>
    <row r="6" spans="1:2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3">
        <v>7</v>
      </c>
      <c r="H6" s="5">
        <v>8</v>
      </c>
      <c r="I6" s="3">
        <v>9</v>
      </c>
      <c r="J6" s="3">
        <v>10</v>
      </c>
      <c r="K6" s="3">
        <v>11</v>
      </c>
      <c r="L6" s="5">
        <v>12</v>
      </c>
      <c r="M6" s="3">
        <v>13</v>
      </c>
      <c r="N6" s="5">
        <v>14</v>
      </c>
      <c r="O6" s="3">
        <v>15</v>
      </c>
      <c r="P6" s="5">
        <v>16</v>
      </c>
      <c r="Q6" s="3">
        <v>17</v>
      </c>
      <c r="R6" s="5">
        <v>18</v>
      </c>
      <c r="S6" s="3">
        <v>19</v>
      </c>
      <c r="T6" s="5">
        <v>20</v>
      </c>
      <c r="U6" s="42">
        <v>21</v>
      </c>
      <c r="V6" s="5">
        <v>22</v>
      </c>
      <c r="W6" s="42">
        <v>23</v>
      </c>
    </row>
    <row r="7" spans="1:25" ht="22.5" customHeight="1" x14ac:dyDescent="0.3">
      <c r="A7" s="100">
        <v>1</v>
      </c>
      <c r="B7" s="101" t="s">
        <v>33</v>
      </c>
      <c r="C7" s="99" t="s">
        <v>34</v>
      </c>
      <c r="D7" s="4" t="s">
        <v>29</v>
      </c>
      <c r="E7" s="97">
        <v>18.125</v>
      </c>
      <c r="F7" s="98">
        <v>18.071999999999999</v>
      </c>
      <c r="G7" s="125">
        <v>17.946000000000002</v>
      </c>
      <c r="H7" s="49">
        <v>17.740500000000001</v>
      </c>
      <c r="I7" s="49">
        <v>17.5535</v>
      </c>
      <c r="J7" s="49">
        <v>17.442499999999999</v>
      </c>
      <c r="K7" s="49">
        <v>17.488</v>
      </c>
      <c r="L7" s="49">
        <v>17.5</v>
      </c>
      <c r="M7" s="49">
        <v>17.5</v>
      </c>
      <c r="N7" s="49">
        <v>17.5</v>
      </c>
      <c r="O7" s="49">
        <v>17.5</v>
      </c>
      <c r="P7" s="49">
        <v>17.600000000000001</v>
      </c>
      <c r="Q7" s="49">
        <v>17.600000000000001</v>
      </c>
      <c r="R7" s="49">
        <v>17.7</v>
      </c>
      <c r="S7" s="49">
        <v>17.7</v>
      </c>
      <c r="T7" s="49">
        <v>17.7</v>
      </c>
      <c r="U7" s="49">
        <v>17.7</v>
      </c>
      <c r="V7" s="49">
        <v>17.7</v>
      </c>
      <c r="W7" s="49">
        <v>17.7</v>
      </c>
      <c r="Y7" s="9"/>
    </row>
    <row r="8" spans="1:25" ht="22.5" x14ac:dyDescent="0.3">
      <c r="A8" s="100"/>
      <c r="B8" s="101"/>
      <c r="C8" s="99"/>
      <c r="D8" s="4" t="s">
        <v>30</v>
      </c>
      <c r="E8" s="97"/>
      <c r="F8" s="98"/>
      <c r="G8" s="126"/>
      <c r="H8" s="49">
        <v>17.745000000000001</v>
      </c>
      <c r="I8" s="49">
        <v>17.565999999999999</v>
      </c>
      <c r="J8" s="49">
        <v>17.503499999999999</v>
      </c>
      <c r="K8" s="49">
        <v>17.5</v>
      </c>
      <c r="L8" s="49">
        <v>17.5</v>
      </c>
      <c r="M8" s="49">
        <v>17.5</v>
      </c>
      <c r="N8" s="49">
        <v>17.5</v>
      </c>
      <c r="O8" s="49">
        <v>17.5</v>
      </c>
      <c r="P8" s="49">
        <v>17.600000000000001</v>
      </c>
      <c r="Q8" s="49">
        <v>17.600000000000001</v>
      </c>
      <c r="R8" s="49">
        <v>17.7</v>
      </c>
      <c r="S8" s="49">
        <v>17.7</v>
      </c>
      <c r="T8" s="49">
        <v>17.7</v>
      </c>
      <c r="U8" s="49">
        <v>17.8</v>
      </c>
      <c r="V8" s="49">
        <v>17.8</v>
      </c>
      <c r="W8" s="49">
        <v>17.8</v>
      </c>
    </row>
    <row r="9" spans="1:25" ht="22.5" x14ac:dyDescent="0.3">
      <c r="A9" s="100"/>
      <c r="B9" s="101"/>
      <c r="C9" s="99"/>
      <c r="D9" s="4" t="s">
        <v>62</v>
      </c>
      <c r="E9" s="97"/>
      <c r="F9" s="98"/>
      <c r="G9" s="127"/>
      <c r="H9" s="49">
        <v>17.7</v>
      </c>
      <c r="I9" s="49">
        <v>17.600000000000001</v>
      </c>
      <c r="J9" s="49">
        <v>17.5</v>
      </c>
      <c r="K9" s="49">
        <v>17.5</v>
      </c>
      <c r="L9" s="49">
        <v>17.5</v>
      </c>
      <c r="M9" s="49">
        <v>17.5</v>
      </c>
      <c r="N9" s="49">
        <v>17.5</v>
      </c>
      <c r="O9" s="49">
        <v>17.5</v>
      </c>
      <c r="P9" s="49">
        <v>17.7</v>
      </c>
      <c r="Q9" s="49">
        <v>17.7</v>
      </c>
      <c r="R9" s="49">
        <v>17.8</v>
      </c>
      <c r="S9" s="49">
        <v>17.8</v>
      </c>
      <c r="T9" s="49">
        <v>17.8</v>
      </c>
      <c r="U9" s="49">
        <v>17.899999999999999</v>
      </c>
      <c r="V9" s="49">
        <v>17.899999999999999</v>
      </c>
      <c r="W9" s="49">
        <v>17.899999999999999</v>
      </c>
    </row>
    <row r="10" spans="1:25" ht="27" customHeight="1" x14ac:dyDescent="0.3">
      <c r="A10" s="100">
        <v>2</v>
      </c>
      <c r="B10" s="106" t="s">
        <v>36</v>
      </c>
      <c r="C10" s="99" t="s">
        <v>35</v>
      </c>
      <c r="D10" s="4" t="s">
        <v>14</v>
      </c>
      <c r="E10" s="97">
        <v>103.6</v>
      </c>
      <c r="F10" s="98">
        <v>104.06</v>
      </c>
      <c r="G10" s="12">
        <v>104.6</v>
      </c>
      <c r="H10" s="49">
        <v>104</v>
      </c>
      <c r="I10" s="49">
        <v>104</v>
      </c>
      <c r="J10" s="49">
        <v>104</v>
      </c>
      <c r="K10" s="49">
        <v>104</v>
      </c>
      <c r="L10" s="49">
        <v>104</v>
      </c>
      <c r="M10" s="49">
        <v>104</v>
      </c>
      <c r="N10" s="49">
        <v>104</v>
      </c>
      <c r="O10" s="49">
        <v>104</v>
      </c>
      <c r="P10" s="49">
        <v>104</v>
      </c>
      <c r="Q10" s="49">
        <v>104</v>
      </c>
      <c r="R10" s="49">
        <v>104</v>
      </c>
      <c r="S10" s="49">
        <v>104</v>
      </c>
      <c r="T10" s="49">
        <v>104</v>
      </c>
      <c r="U10" s="49">
        <v>104</v>
      </c>
      <c r="V10" s="49">
        <v>104</v>
      </c>
      <c r="W10" s="49">
        <v>104</v>
      </c>
    </row>
    <row r="11" spans="1:25" x14ac:dyDescent="0.3">
      <c r="A11" s="100"/>
      <c r="B11" s="106"/>
      <c r="C11" s="99"/>
      <c r="D11" s="4" t="s">
        <v>11</v>
      </c>
      <c r="E11" s="97"/>
      <c r="F11" s="98"/>
      <c r="G11" s="12">
        <v>104.3</v>
      </c>
      <c r="H11" s="49">
        <v>103.8</v>
      </c>
      <c r="I11" s="49">
        <v>104</v>
      </c>
      <c r="J11" s="49">
        <v>104</v>
      </c>
      <c r="K11" s="49">
        <v>104</v>
      </c>
      <c r="L11" s="49">
        <v>104</v>
      </c>
      <c r="M11" s="49">
        <v>104</v>
      </c>
      <c r="N11" s="49">
        <v>104</v>
      </c>
      <c r="O11" s="49">
        <v>104</v>
      </c>
      <c r="P11" s="49">
        <v>104</v>
      </c>
      <c r="Q11" s="49">
        <v>104</v>
      </c>
      <c r="R11" s="49">
        <v>104</v>
      </c>
      <c r="S11" s="49">
        <v>104</v>
      </c>
      <c r="T11" s="49">
        <v>104</v>
      </c>
      <c r="U11" s="49">
        <v>104</v>
      </c>
      <c r="V11" s="49">
        <v>104</v>
      </c>
      <c r="W11" s="49">
        <v>104</v>
      </c>
    </row>
    <row r="12" spans="1:25" x14ac:dyDescent="0.3">
      <c r="A12" s="100"/>
      <c r="B12" s="106"/>
      <c r="C12" s="99"/>
      <c r="D12" s="4" t="s">
        <v>12</v>
      </c>
      <c r="E12" s="97"/>
      <c r="F12" s="98"/>
      <c r="G12" s="12">
        <v>104.3</v>
      </c>
      <c r="H12" s="45">
        <v>103.8</v>
      </c>
      <c r="I12" s="45">
        <v>104</v>
      </c>
      <c r="J12" s="45">
        <v>104</v>
      </c>
      <c r="K12" s="45">
        <v>104</v>
      </c>
      <c r="L12" s="45">
        <v>104</v>
      </c>
      <c r="M12" s="48">
        <v>104</v>
      </c>
      <c r="N12" s="45">
        <v>104</v>
      </c>
      <c r="O12" s="45">
        <v>104</v>
      </c>
      <c r="P12" s="45">
        <v>104</v>
      </c>
      <c r="Q12" s="45">
        <v>104</v>
      </c>
      <c r="R12" s="45">
        <v>104</v>
      </c>
      <c r="S12" s="45">
        <v>104</v>
      </c>
      <c r="T12" s="45">
        <v>104</v>
      </c>
      <c r="U12" s="45">
        <v>104</v>
      </c>
      <c r="V12" s="45">
        <v>104</v>
      </c>
      <c r="W12" s="45">
        <v>104</v>
      </c>
    </row>
    <row r="13" spans="1:25" ht="24.75" customHeight="1" x14ac:dyDescent="0.3">
      <c r="A13" s="100">
        <v>3</v>
      </c>
      <c r="B13" s="101" t="s">
        <v>63</v>
      </c>
      <c r="C13" s="99" t="s">
        <v>61</v>
      </c>
      <c r="D13" s="4" t="s">
        <v>14</v>
      </c>
      <c r="E13" s="97">
        <v>867.6</v>
      </c>
      <c r="F13" s="98">
        <v>692.4</v>
      </c>
      <c r="G13" s="125">
        <v>729.4</v>
      </c>
      <c r="H13" s="45">
        <v>1622.9</v>
      </c>
      <c r="I13" s="45">
        <v>1745.7</v>
      </c>
      <c r="J13" s="45">
        <v>1986.7</v>
      </c>
      <c r="K13" s="45">
        <v>2241.5</v>
      </c>
      <c r="L13" s="45">
        <v>2536.6</v>
      </c>
      <c r="M13" s="48">
        <f>L13*1.015</f>
        <v>2574.6489999999994</v>
      </c>
      <c r="N13" s="48">
        <f t="shared" ref="N13:W13" si="0">M13*1.015</f>
        <v>2613.2687349999992</v>
      </c>
      <c r="O13" s="48">
        <f t="shared" si="0"/>
        <v>2652.467766024999</v>
      </c>
      <c r="P13" s="48">
        <f t="shared" si="0"/>
        <v>2692.2547825153738</v>
      </c>
      <c r="Q13" s="48">
        <f t="shared" si="0"/>
        <v>2732.6386042531039</v>
      </c>
      <c r="R13" s="48">
        <f t="shared" si="0"/>
        <v>2773.6281833169</v>
      </c>
      <c r="S13" s="48">
        <f t="shared" si="0"/>
        <v>2815.2326060666533</v>
      </c>
      <c r="T13" s="45">
        <f t="shared" si="0"/>
        <v>2857.4610951576528</v>
      </c>
      <c r="U13" s="45">
        <f t="shared" si="0"/>
        <v>2900.3230115850174</v>
      </c>
      <c r="V13" s="45">
        <f t="shared" si="0"/>
        <v>2943.8278567587922</v>
      </c>
      <c r="W13" s="45">
        <f t="shared" si="0"/>
        <v>2987.9852746101737</v>
      </c>
      <c r="X13" s="59">
        <f>(G13+H13+I13+J13+K13+L13+M13+N13+O13++P13+Q13+R13+S13+T13+U13+V13+W13)/1000</f>
        <v>41.406536915288669</v>
      </c>
      <c r="Y13" s="6">
        <f>W13/H13</f>
        <v>1.8411394877134597</v>
      </c>
    </row>
    <row r="14" spans="1:25" x14ac:dyDescent="0.3">
      <c r="A14" s="100"/>
      <c r="B14" s="101"/>
      <c r="C14" s="99"/>
      <c r="D14" s="4" t="s">
        <v>11</v>
      </c>
      <c r="E14" s="97"/>
      <c r="F14" s="98"/>
      <c r="G14" s="126"/>
      <c r="H14" s="45">
        <v>1647.3</v>
      </c>
      <c r="I14" s="45">
        <v>1771.6</v>
      </c>
      <c r="J14" s="45">
        <v>2017.2</v>
      </c>
      <c r="K14" s="45">
        <v>2302.4</v>
      </c>
      <c r="L14" s="45">
        <v>2636.9</v>
      </c>
      <c r="M14" s="48">
        <f>L14*1.02</f>
        <v>2689.6379999999999</v>
      </c>
      <c r="N14" s="48">
        <f t="shared" ref="N14:W14" si="1">M14*1.02</f>
        <v>2743.4307600000002</v>
      </c>
      <c r="O14" s="48">
        <f t="shared" si="1"/>
        <v>2798.2993752000002</v>
      </c>
      <c r="P14" s="48">
        <f t="shared" si="1"/>
        <v>2854.2653627040004</v>
      </c>
      <c r="Q14" s="48">
        <f t="shared" si="1"/>
        <v>2911.3506699580803</v>
      </c>
      <c r="R14" s="48">
        <f t="shared" si="1"/>
        <v>2969.5776833572418</v>
      </c>
      <c r="S14" s="48">
        <f t="shared" si="1"/>
        <v>3028.9692370243865</v>
      </c>
      <c r="T14" s="45">
        <f t="shared" si="1"/>
        <v>3089.5486217648745</v>
      </c>
      <c r="U14" s="45">
        <f t="shared" si="1"/>
        <v>3151.3395942001721</v>
      </c>
      <c r="V14" s="45">
        <f t="shared" si="1"/>
        <v>3214.3663860841757</v>
      </c>
      <c r="W14" s="45">
        <f t="shared" si="1"/>
        <v>3278.6537138058593</v>
      </c>
      <c r="X14" s="59">
        <f t="shared" ref="X14:X15" si="2">(G14+H14+I14+J14+K14+L14+M14+N14+O14++P14+Q14+R14+S14+T14+U14+V14+W14)/1000</f>
        <v>43.10483940409879</v>
      </c>
      <c r="Y14" s="6">
        <f t="shared" ref="Y14:Y15" si="3">W14/H14</f>
        <v>1.9903197437053721</v>
      </c>
    </row>
    <row r="15" spans="1:25" x14ac:dyDescent="0.3">
      <c r="A15" s="100"/>
      <c r="B15" s="101"/>
      <c r="C15" s="99"/>
      <c r="D15" s="4" t="s">
        <v>12</v>
      </c>
      <c r="E15" s="97"/>
      <c r="F15" s="98"/>
      <c r="G15" s="127"/>
      <c r="H15" s="45">
        <f>G13*226/100</f>
        <v>1648.444</v>
      </c>
      <c r="I15" s="45">
        <f>H14*1.078</f>
        <v>1775.7894000000001</v>
      </c>
      <c r="J15" s="45">
        <f>I14*1.14</f>
        <v>2019.6239999999998</v>
      </c>
      <c r="K15" s="45">
        <f>J14*1.143</f>
        <v>2305.6596</v>
      </c>
      <c r="L15" s="45">
        <f>K14*1.146</f>
        <v>2638.5504000000001</v>
      </c>
      <c r="M15" s="48">
        <f>L15*1.025</f>
        <v>2704.5141599999997</v>
      </c>
      <c r="N15" s="48">
        <f t="shared" ref="N15:W15" si="4">M15*1.025</f>
        <v>2772.1270139999997</v>
      </c>
      <c r="O15" s="48">
        <f t="shared" si="4"/>
        <v>2841.4301893499996</v>
      </c>
      <c r="P15" s="48">
        <f t="shared" si="4"/>
        <v>2912.4659440837495</v>
      </c>
      <c r="Q15" s="48">
        <f t="shared" si="4"/>
        <v>2985.277592685843</v>
      </c>
      <c r="R15" s="48">
        <f t="shared" si="4"/>
        <v>3059.9095325029889</v>
      </c>
      <c r="S15" s="48">
        <f t="shared" si="4"/>
        <v>3136.4072708155632</v>
      </c>
      <c r="T15" s="45">
        <f t="shared" si="4"/>
        <v>3214.8174525859517</v>
      </c>
      <c r="U15" s="45">
        <f t="shared" si="4"/>
        <v>3295.1878889006002</v>
      </c>
      <c r="V15" s="45">
        <f t="shared" si="4"/>
        <v>3377.5675861231148</v>
      </c>
      <c r="W15" s="45">
        <f t="shared" si="4"/>
        <v>3462.0067757761922</v>
      </c>
      <c r="X15" s="59">
        <f t="shared" si="2"/>
        <v>44.149778806823996</v>
      </c>
      <c r="Y15" s="6">
        <f t="shared" si="3"/>
        <v>2.1001664453121807</v>
      </c>
    </row>
    <row r="16" spans="1:25" ht="27" customHeight="1" x14ac:dyDescent="0.3">
      <c r="A16" s="100">
        <v>4</v>
      </c>
      <c r="B16" s="101" t="s">
        <v>37</v>
      </c>
      <c r="C16" s="99" t="s">
        <v>38</v>
      </c>
      <c r="D16" s="4" t="s">
        <v>14</v>
      </c>
      <c r="E16" s="97">
        <v>106.7</v>
      </c>
      <c r="F16" s="98">
        <v>84.8</v>
      </c>
      <c r="G16" s="98">
        <v>98.5</v>
      </c>
      <c r="H16" s="45">
        <v>215.3</v>
      </c>
      <c r="I16" s="45">
        <v>103.7</v>
      </c>
      <c r="J16" s="45">
        <v>104.4</v>
      </c>
      <c r="K16" s="45">
        <v>104.5</v>
      </c>
      <c r="L16" s="45">
        <v>104.6</v>
      </c>
      <c r="M16" s="48">
        <v>104.7</v>
      </c>
      <c r="N16" s="48">
        <v>104.8</v>
      </c>
      <c r="O16" s="48">
        <v>104.9</v>
      </c>
      <c r="P16" s="48">
        <v>105</v>
      </c>
      <c r="Q16" s="48">
        <v>105.1</v>
      </c>
      <c r="R16" s="48">
        <v>105.2</v>
      </c>
      <c r="S16" s="48">
        <v>105.3</v>
      </c>
      <c r="T16" s="45">
        <v>105.4</v>
      </c>
      <c r="U16" s="45">
        <v>105.5</v>
      </c>
      <c r="V16" s="45">
        <v>105.6</v>
      </c>
      <c r="W16" s="45">
        <v>105.7</v>
      </c>
    </row>
    <row r="17" spans="1:25" x14ac:dyDescent="0.3">
      <c r="A17" s="100"/>
      <c r="B17" s="101"/>
      <c r="C17" s="99"/>
      <c r="D17" s="4" t="s">
        <v>11</v>
      </c>
      <c r="E17" s="97"/>
      <c r="F17" s="98"/>
      <c r="G17" s="98"/>
      <c r="H17" s="45">
        <v>218.8</v>
      </c>
      <c r="I17" s="45">
        <v>103.8</v>
      </c>
      <c r="J17" s="45">
        <v>109.3</v>
      </c>
      <c r="K17" s="45">
        <v>104.6</v>
      </c>
      <c r="L17" s="45">
        <v>104.7</v>
      </c>
      <c r="M17" s="48">
        <v>104.8</v>
      </c>
      <c r="N17" s="48">
        <v>104.9</v>
      </c>
      <c r="O17" s="48">
        <v>105</v>
      </c>
      <c r="P17" s="48">
        <v>105.1</v>
      </c>
      <c r="Q17" s="48">
        <v>105.2</v>
      </c>
      <c r="R17" s="48">
        <v>105.3</v>
      </c>
      <c r="S17" s="48">
        <v>105.4</v>
      </c>
      <c r="T17" s="45">
        <v>105.5</v>
      </c>
      <c r="U17" s="45">
        <v>105.6</v>
      </c>
      <c r="V17" s="45">
        <v>105.7</v>
      </c>
      <c r="W17" s="45">
        <v>105.8</v>
      </c>
    </row>
    <row r="18" spans="1:25" x14ac:dyDescent="0.3">
      <c r="A18" s="100"/>
      <c r="B18" s="101"/>
      <c r="C18" s="99"/>
      <c r="D18" s="4" t="s">
        <v>12</v>
      </c>
      <c r="E18" s="97"/>
      <c r="F18" s="98"/>
      <c r="G18" s="98"/>
      <c r="H18" s="45">
        <v>218.9</v>
      </c>
      <c r="I18" s="45">
        <v>103.9</v>
      </c>
      <c r="J18" s="45">
        <v>109.4</v>
      </c>
      <c r="K18" s="45">
        <v>104.7</v>
      </c>
      <c r="L18" s="45">
        <v>104.8</v>
      </c>
      <c r="M18" s="48">
        <v>104.9</v>
      </c>
      <c r="N18" s="48">
        <v>105</v>
      </c>
      <c r="O18" s="48">
        <v>105.1</v>
      </c>
      <c r="P18" s="48">
        <v>105.2</v>
      </c>
      <c r="Q18" s="48">
        <v>105.3</v>
      </c>
      <c r="R18" s="48">
        <v>105.4</v>
      </c>
      <c r="S18" s="48">
        <v>105.5</v>
      </c>
      <c r="T18" s="45">
        <v>105.6</v>
      </c>
      <c r="U18" s="45">
        <v>105.7</v>
      </c>
      <c r="V18" s="45">
        <v>105.8</v>
      </c>
      <c r="W18" s="45">
        <v>105.9</v>
      </c>
    </row>
    <row r="19" spans="1:25" x14ac:dyDescent="0.3">
      <c r="A19" s="100">
        <v>5</v>
      </c>
      <c r="B19" s="101" t="s">
        <v>64</v>
      </c>
      <c r="C19" s="99" t="s">
        <v>61</v>
      </c>
      <c r="D19" s="4" t="s">
        <v>14</v>
      </c>
      <c r="E19" s="102">
        <v>46.569000000000003</v>
      </c>
      <c r="F19" s="102">
        <v>144.58000000000001</v>
      </c>
      <c r="G19" s="125">
        <v>74.141999999999996</v>
      </c>
      <c r="H19" s="48">
        <v>221.065</v>
      </c>
      <c r="I19" s="48">
        <v>291.15300000000002</v>
      </c>
      <c r="J19" s="48">
        <v>293.87700000000001</v>
      </c>
      <c r="K19" s="48">
        <v>71.247</v>
      </c>
      <c r="L19" s="48">
        <v>72.102000000000004</v>
      </c>
      <c r="M19" s="48">
        <f>L19*M22/100</f>
        <v>73.039326000000003</v>
      </c>
      <c r="N19" s="48">
        <f t="shared" ref="N19:W19" si="5">M19*N22/100</f>
        <v>74.061876564000002</v>
      </c>
      <c r="O19" s="48">
        <f t="shared" si="5"/>
        <v>75.172804712460007</v>
      </c>
      <c r="P19" s="48">
        <f t="shared" si="5"/>
        <v>76.37556958785936</v>
      </c>
      <c r="Q19" s="48">
        <f t="shared" si="5"/>
        <v>77.673954270852974</v>
      </c>
      <c r="R19" s="48">
        <f t="shared" si="5"/>
        <v>79.072085447728327</v>
      </c>
      <c r="S19" s="48">
        <f t="shared" si="5"/>
        <v>80.574455071235164</v>
      </c>
      <c r="T19" s="45">
        <f t="shared" si="5"/>
        <v>82.185944172659873</v>
      </c>
      <c r="U19" s="45">
        <f t="shared" si="5"/>
        <v>83.911849000285727</v>
      </c>
      <c r="V19" s="45">
        <f t="shared" si="5"/>
        <v>85.757909678292023</v>
      </c>
      <c r="W19" s="45">
        <f t="shared" si="5"/>
        <v>87.730341600892729</v>
      </c>
      <c r="X19" s="6">
        <f>W19/G19*100-100</f>
        <v>18.327454885075568</v>
      </c>
      <c r="Y19" s="59">
        <f>H19+I19+J19+K19+L19+M19+N19+O19+P19+Q19+R19+S19+T19+U19+V19+W19</f>
        <v>1825.0001161062662</v>
      </c>
    </row>
    <row r="20" spans="1:25" x14ac:dyDescent="0.3">
      <c r="A20" s="100"/>
      <c r="B20" s="101"/>
      <c r="C20" s="99"/>
      <c r="D20" s="4" t="s">
        <v>11</v>
      </c>
      <c r="E20" s="102"/>
      <c r="F20" s="102"/>
      <c r="G20" s="126"/>
      <c r="H20" s="48">
        <v>222.827</v>
      </c>
      <c r="I20" s="48">
        <v>293.90899999999999</v>
      </c>
      <c r="J20" s="48">
        <v>297.48200000000003</v>
      </c>
      <c r="K20" s="48">
        <v>72.677000000000007</v>
      </c>
      <c r="L20" s="48">
        <v>73.622</v>
      </c>
      <c r="M20" s="48">
        <f>L20*M23/100</f>
        <v>76.12514800000001</v>
      </c>
      <c r="N20" s="48">
        <f t="shared" ref="N20:W20" si="6">M20*N23/100</f>
        <v>78.789528180000005</v>
      </c>
      <c r="O20" s="48">
        <f t="shared" si="6"/>
        <v>81.62595119448001</v>
      </c>
      <c r="P20" s="48">
        <f t="shared" si="6"/>
        <v>84.646111388675777</v>
      </c>
      <c r="Q20" s="48">
        <f t="shared" si="6"/>
        <v>87.862663621445463</v>
      </c>
      <c r="R20" s="48">
        <f t="shared" si="6"/>
        <v>91.289307502681837</v>
      </c>
      <c r="S20" s="48">
        <f t="shared" si="6"/>
        <v>94.940879802789112</v>
      </c>
      <c r="T20" s="45">
        <f t="shared" si="6"/>
        <v>98.833455874703475</v>
      </c>
      <c r="U20" s="45">
        <f t="shared" si="6"/>
        <v>102.98446102144102</v>
      </c>
      <c r="V20" s="45">
        <f t="shared" si="6"/>
        <v>107.41279284536299</v>
      </c>
      <c r="W20" s="45">
        <f t="shared" si="6"/>
        <v>111.81671735202286</v>
      </c>
      <c r="X20" s="6">
        <f>W20/G19*100-100</f>
        <v>50.814271738047097</v>
      </c>
      <c r="Y20" s="59">
        <f>H20+I20+J20+K20+L20+M20+N20+O20+P20+Q20+R20+S20+T20+U20+V20+W20</f>
        <v>1976.8440167836027</v>
      </c>
    </row>
    <row r="21" spans="1:25" x14ac:dyDescent="0.3">
      <c r="A21" s="100"/>
      <c r="B21" s="101"/>
      <c r="C21" s="99"/>
      <c r="D21" s="4" t="s">
        <v>12</v>
      </c>
      <c r="E21" s="102"/>
      <c r="F21" s="102"/>
      <c r="G21" s="127"/>
      <c r="H21" s="48">
        <f>G19*3.008</f>
        <v>223.01913599999997</v>
      </c>
      <c r="I21" s="48">
        <f>H20*1.32</f>
        <v>294.13164</v>
      </c>
      <c r="J21" s="48">
        <f>I20*1.1013</f>
        <v>323.68198169999999</v>
      </c>
      <c r="K21" s="48">
        <f>J20*0.245</f>
        <v>72.88309000000001</v>
      </c>
      <c r="L21" s="48">
        <f>K20*1.015</f>
        <v>73.767155000000002</v>
      </c>
      <c r="M21" s="48">
        <f>L21*M24/100</f>
        <v>76.42277258</v>
      </c>
      <c r="N21" s="48">
        <f t="shared" ref="N21:W21" si="7">M21*N24/100</f>
        <v>79.250415165459998</v>
      </c>
      <c r="O21" s="48">
        <f t="shared" si="7"/>
        <v>82.261930941747465</v>
      </c>
      <c r="P21" s="48">
        <f t="shared" si="7"/>
        <v>85.470146248475615</v>
      </c>
      <c r="Q21" s="48">
        <f t="shared" si="7"/>
        <v>88.888952098414649</v>
      </c>
      <c r="R21" s="48">
        <f t="shared" si="7"/>
        <v>92.533399134449652</v>
      </c>
      <c r="S21" s="48">
        <f t="shared" si="7"/>
        <v>96.419801898096537</v>
      </c>
      <c r="T21" s="45">
        <f t="shared" si="7"/>
        <v>100.56585337971468</v>
      </c>
      <c r="U21" s="45">
        <f t="shared" si="7"/>
        <v>104.99075092842213</v>
      </c>
      <c r="V21" s="45">
        <f t="shared" si="7"/>
        <v>109.71533472020114</v>
      </c>
      <c r="W21" s="45">
        <f t="shared" si="7"/>
        <v>114.76224011733038</v>
      </c>
      <c r="X21" s="6">
        <f>W21/G19*100-100</f>
        <v>54.78708440199938</v>
      </c>
      <c r="Y21" s="59">
        <f>W21+V21+U21+T21+S21+R21+Q21+P21+O21+N21+M21+L21+K21+J21+I21+H21</f>
        <v>2018.7645999123122</v>
      </c>
    </row>
    <row r="22" spans="1:25" hidden="1" outlineLevel="1" x14ac:dyDescent="0.3">
      <c r="A22" s="107" t="s">
        <v>51</v>
      </c>
      <c r="B22" s="110" t="s">
        <v>52</v>
      </c>
      <c r="C22" s="115" t="s">
        <v>13</v>
      </c>
      <c r="D22" s="17" t="s">
        <v>14</v>
      </c>
      <c r="E22" s="138">
        <f>E19/71769*100</f>
        <v>6.4887346904652435E-2</v>
      </c>
      <c r="F22" s="138">
        <f t="shared" ref="F22:L22" si="8">F19/E19*100</f>
        <v>310.46404260344866</v>
      </c>
      <c r="G22" s="138">
        <f t="shared" si="8"/>
        <v>51.280951722229894</v>
      </c>
      <c r="H22" s="45">
        <f t="shared" si="8"/>
        <v>298.16433330635806</v>
      </c>
      <c r="I22" s="45">
        <f t="shared" si="8"/>
        <v>131.70470223689864</v>
      </c>
      <c r="J22" s="45">
        <f t="shared" si="8"/>
        <v>100.93559056578501</v>
      </c>
      <c r="K22" s="45">
        <f t="shared" si="8"/>
        <v>24.243816290488876</v>
      </c>
      <c r="L22" s="45">
        <f t="shared" si="8"/>
        <v>101.20005052844331</v>
      </c>
      <c r="M22" s="55">
        <v>101.3</v>
      </c>
      <c r="N22" s="56">
        <v>101.4</v>
      </c>
      <c r="O22" s="56">
        <v>101.5</v>
      </c>
      <c r="P22" s="56">
        <v>101.6</v>
      </c>
      <c r="Q22" s="56">
        <v>101.7</v>
      </c>
      <c r="R22" s="56">
        <v>101.8</v>
      </c>
      <c r="S22" s="56">
        <v>101.9</v>
      </c>
      <c r="T22" s="56">
        <v>102</v>
      </c>
      <c r="U22" s="56">
        <v>102.1</v>
      </c>
      <c r="V22" s="56">
        <v>102.2</v>
      </c>
      <c r="W22" s="56">
        <v>102.3</v>
      </c>
    </row>
    <row r="23" spans="1:25" hidden="1" outlineLevel="1" x14ac:dyDescent="0.3">
      <c r="A23" s="108"/>
      <c r="B23" s="111"/>
      <c r="C23" s="115"/>
      <c r="D23" s="17" t="s">
        <v>11</v>
      </c>
      <c r="E23" s="139"/>
      <c r="F23" s="139"/>
      <c r="G23" s="139"/>
      <c r="H23" s="45">
        <f>H20/G19*100</f>
        <v>300.5408540368482</v>
      </c>
      <c r="I23" s="45">
        <f>I20/H19*100</f>
        <v>132.95139438626649</v>
      </c>
      <c r="J23" s="45">
        <f>J20/I19*100</f>
        <v>102.17377117872735</v>
      </c>
      <c r="K23" s="45">
        <f>K20/J19*100</f>
        <v>24.730414425082603</v>
      </c>
      <c r="L23" s="45">
        <f>L20/K19*100</f>
        <v>103.33347369012029</v>
      </c>
      <c r="M23" s="55">
        <v>103.4</v>
      </c>
      <c r="N23" s="56">
        <v>103.5</v>
      </c>
      <c r="O23" s="56">
        <v>103.6</v>
      </c>
      <c r="P23" s="56">
        <v>103.7</v>
      </c>
      <c r="Q23" s="56">
        <v>103.8</v>
      </c>
      <c r="R23" s="56">
        <v>103.9</v>
      </c>
      <c r="S23" s="56">
        <v>104</v>
      </c>
      <c r="T23" s="56">
        <v>104.1</v>
      </c>
      <c r="U23" s="56">
        <v>104.2</v>
      </c>
      <c r="V23" s="56">
        <v>104.3</v>
      </c>
      <c r="W23" s="56">
        <v>104.1</v>
      </c>
    </row>
    <row r="24" spans="1:25" hidden="1" outlineLevel="1" x14ac:dyDescent="0.3">
      <c r="A24" s="108"/>
      <c r="B24" s="112"/>
      <c r="C24" s="115"/>
      <c r="D24" s="17" t="s">
        <v>12</v>
      </c>
      <c r="E24" s="139"/>
      <c r="F24" s="139"/>
      <c r="G24" s="139"/>
      <c r="H24" s="45">
        <f>H21/G19*100</f>
        <v>300.8</v>
      </c>
      <c r="I24" s="45">
        <f>I21/H19*100</f>
        <v>133.05210684640264</v>
      </c>
      <c r="J24" s="45">
        <f>J21/I19*100</f>
        <v>111.17247004152455</v>
      </c>
      <c r="K24" s="45">
        <f>K21/J19*100</f>
        <v>24.800542403794786</v>
      </c>
      <c r="L24" s="45">
        <f>L21/K19*100</f>
        <v>103.53720858422109</v>
      </c>
      <c r="M24" s="55">
        <v>103.6</v>
      </c>
      <c r="N24" s="56">
        <v>103.7</v>
      </c>
      <c r="O24" s="56">
        <v>103.8</v>
      </c>
      <c r="P24" s="56">
        <v>103.9</v>
      </c>
      <c r="Q24" s="56">
        <v>104</v>
      </c>
      <c r="R24" s="56">
        <v>104.1</v>
      </c>
      <c r="S24" s="56">
        <v>104.2</v>
      </c>
      <c r="T24" s="56">
        <v>104.3</v>
      </c>
      <c r="U24" s="56">
        <v>104.4</v>
      </c>
      <c r="V24" s="56">
        <v>104.5</v>
      </c>
      <c r="W24" s="56">
        <v>104.6</v>
      </c>
    </row>
    <row r="25" spans="1:25" hidden="1" outlineLevel="1" x14ac:dyDescent="0.3">
      <c r="A25" s="108"/>
      <c r="B25" s="119" t="s">
        <v>54</v>
      </c>
      <c r="C25" s="122" t="s">
        <v>13</v>
      </c>
      <c r="D25" s="27" t="s">
        <v>14</v>
      </c>
      <c r="E25" s="140">
        <v>101.4</v>
      </c>
      <c r="F25" s="140">
        <v>102.8</v>
      </c>
      <c r="G25" s="140">
        <v>104.5</v>
      </c>
      <c r="H25" s="45">
        <v>104.4</v>
      </c>
      <c r="I25" s="45">
        <v>104.3</v>
      </c>
      <c r="J25" s="45">
        <v>104.3</v>
      </c>
      <c r="K25" s="45">
        <v>104.2</v>
      </c>
      <c r="L25" s="45">
        <v>104.3</v>
      </c>
      <c r="M25" s="57">
        <v>104</v>
      </c>
      <c r="N25" s="58">
        <v>104.1</v>
      </c>
      <c r="O25" s="58">
        <v>103.9</v>
      </c>
      <c r="P25" s="58">
        <v>103.9</v>
      </c>
      <c r="Q25" s="58">
        <v>103.8</v>
      </c>
      <c r="R25" s="58">
        <v>103.7</v>
      </c>
      <c r="S25" s="58">
        <v>103.7</v>
      </c>
      <c r="T25" s="58">
        <v>103.7</v>
      </c>
      <c r="U25" s="58">
        <v>103.6</v>
      </c>
      <c r="V25" s="58">
        <v>103.6</v>
      </c>
      <c r="W25" s="58">
        <v>103.5</v>
      </c>
    </row>
    <row r="26" spans="1:25" hidden="1" outlineLevel="1" x14ac:dyDescent="0.3">
      <c r="A26" s="108"/>
      <c r="B26" s="120"/>
      <c r="C26" s="123"/>
      <c r="D26" s="27" t="s">
        <v>11</v>
      </c>
      <c r="E26" s="141"/>
      <c r="F26" s="141"/>
      <c r="G26" s="141"/>
      <c r="H26" s="45">
        <v>104.3</v>
      </c>
      <c r="I26" s="45">
        <v>104.2</v>
      </c>
      <c r="J26" s="45">
        <v>104.2</v>
      </c>
      <c r="K26" s="45">
        <v>104.2</v>
      </c>
      <c r="L26" s="45">
        <v>104.2</v>
      </c>
      <c r="M26" s="57">
        <v>104</v>
      </c>
      <c r="N26" s="58">
        <v>104</v>
      </c>
      <c r="O26" s="58">
        <v>103.8</v>
      </c>
      <c r="P26" s="58">
        <v>103.8</v>
      </c>
      <c r="Q26" s="58">
        <v>103.7</v>
      </c>
      <c r="R26" s="58">
        <v>103.7</v>
      </c>
      <c r="S26" s="58">
        <v>103.6</v>
      </c>
      <c r="T26" s="58">
        <v>103.6</v>
      </c>
      <c r="U26" s="58">
        <v>103.5</v>
      </c>
      <c r="V26" s="58">
        <v>103.5</v>
      </c>
      <c r="W26" s="58">
        <v>103.4</v>
      </c>
    </row>
    <row r="27" spans="1:25" hidden="1" outlineLevel="1" x14ac:dyDescent="0.3">
      <c r="A27" s="109"/>
      <c r="B27" s="121"/>
      <c r="C27" s="124"/>
      <c r="D27" s="27" t="s">
        <v>12</v>
      </c>
      <c r="E27" s="141"/>
      <c r="F27" s="141"/>
      <c r="G27" s="141"/>
      <c r="H27" s="45">
        <v>104.3</v>
      </c>
      <c r="I27" s="45">
        <v>104.2</v>
      </c>
      <c r="J27" s="45">
        <v>104.2</v>
      </c>
      <c r="K27" s="45">
        <v>104.2</v>
      </c>
      <c r="L27" s="45">
        <v>104.2</v>
      </c>
      <c r="M27" s="57">
        <v>104</v>
      </c>
      <c r="N27" s="58">
        <v>104</v>
      </c>
      <c r="O27" s="58">
        <v>103.8</v>
      </c>
      <c r="P27" s="58">
        <v>103.8</v>
      </c>
      <c r="Q27" s="58">
        <v>103.7</v>
      </c>
      <c r="R27" s="58">
        <v>103.7</v>
      </c>
      <c r="S27" s="58">
        <v>103.6</v>
      </c>
      <c r="T27" s="58">
        <v>103.6</v>
      </c>
      <c r="U27" s="58">
        <v>103.5</v>
      </c>
      <c r="V27" s="58">
        <v>103.6</v>
      </c>
      <c r="W27" s="58">
        <v>103.4</v>
      </c>
    </row>
    <row r="28" spans="1:25" ht="25.5" customHeight="1" collapsed="1" x14ac:dyDescent="0.3">
      <c r="A28" s="100">
        <v>6</v>
      </c>
      <c r="B28" s="101" t="s">
        <v>15</v>
      </c>
      <c r="C28" s="99" t="s">
        <v>38</v>
      </c>
      <c r="D28" s="4" t="s">
        <v>14</v>
      </c>
      <c r="E28" s="102">
        <f>E22/E25*100</f>
        <v>6.3991466375396877E-2</v>
      </c>
      <c r="F28" s="102">
        <f>F22/F25*100</f>
        <v>302.00782354421079</v>
      </c>
      <c r="G28" s="102">
        <f>G22/G25*100</f>
        <v>49.072681073904207</v>
      </c>
      <c r="H28" s="45">
        <v>285.10000000000002</v>
      </c>
      <c r="I28" s="45">
        <v>126.5</v>
      </c>
      <c r="J28" s="45">
        <v>97.3</v>
      </c>
      <c r="K28" s="45">
        <v>23.4</v>
      </c>
      <c r="L28" s="45">
        <v>97.6</v>
      </c>
      <c r="M28" s="48">
        <f>M22/M25*100</f>
        <v>97.403846153846146</v>
      </c>
      <c r="N28" s="48">
        <f t="shared" ref="N28:W28" si="9">N22/N25*100</f>
        <v>97.406340057636896</v>
      </c>
      <c r="O28" s="48">
        <f t="shared" si="9"/>
        <v>97.690086621751675</v>
      </c>
      <c r="P28" s="48">
        <f t="shared" si="9"/>
        <v>97.786333012512017</v>
      </c>
      <c r="Q28" s="48">
        <f t="shared" si="9"/>
        <v>97.97687861271676</v>
      </c>
      <c r="R28" s="48">
        <f t="shared" si="9"/>
        <v>98.167791706846657</v>
      </c>
      <c r="S28" s="48">
        <f t="shared" si="9"/>
        <v>98.264223722275801</v>
      </c>
      <c r="T28" s="45">
        <f t="shared" si="9"/>
        <v>98.360655737704917</v>
      </c>
      <c r="U28" s="45">
        <f t="shared" si="9"/>
        <v>98.552123552123547</v>
      </c>
      <c r="V28" s="45">
        <f t="shared" si="9"/>
        <v>98.648648648648646</v>
      </c>
      <c r="W28" s="45">
        <f t="shared" si="9"/>
        <v>98.840579710144922</v>
      </c>
    </row>
    <row r="29" spans="1:25" x14ac:dyDescent="0.3">
      <c r="A29" s="100"/>
      <c r="B29" s="101"/>
      <c r="C29" s="99"/>
      <c r="D29" s="4" t="s">
        <v>11</v>
      </c>
      <c r="E29" s="102"/>
      <c r="F29" s="102"/>
      <c r="G29" s="102"/>
      <c r="H29" s="45">
        <v>290.10000000000002</v>
      </c>
      <c r="I29" s="45">
        <v>127.2</v>
      </c>
      <c r="J29" s="45">
        <v>97.6</v>
      </c>
      <c r="K29" s="45">
        <v>23.6</v>
      </c>
      <c r="L29" s="45">
        <v>97.7</v>
      </c>
      <c r="M29" s="48">
        <f>M23/M26*100</f>
        <v>99.42307692307692</v>
      </c>
      <c r="N29" s="48">
        <f t="shared" ref="N29:W29" si="10">N23/N26*100</f>
        <v>99.519230769230774</v>
      </c>
      <c r="O29" s="48">
        <f t="shared" si="10"/>
        <v>99.807321772639696</v>
      </c>
      <c r="P29" s="48">
        <f t="shared" si="10"/>
        <v>99.903660886319855</v>
      </c>
      <c r="Q29" s="48">
        <f t="shared" si="10"/>
        <v>100.09643201542913</v>
      </c>
      <c r="R29" s="48">
        <f t="shared" si="10"/>
        <v>100.19286403085826</v>
      </c>
      <c r="S29" s="48">
        <f t="shared" si="10"/>
        <v>100.38610038610038</v>
      </c>
      <c r="T29" s="45">
        <f t="shared" si="10"/>
        <v>100.48262548262548</v>
      </c>
      <c r="U29" s="45">
        <f t="shared" si="10"/>
        <v>100.67632850241546</v>
      </c>
      <c r="V29" s="45">
        <f t="shared" si="10"/>
        <v>100.77294685990339</v>
      </c>
      <c r="W29" s="45">
        <f t="shared" si="10"/>
        <v>100.67698259187621</v>
      </c>
    </row>
    <row r="30" spans="1:25" x14ac:dyDescent="0.3">
      <c r="A30" s="100"/>
      <c r="B30" s="101"/>
      <c r="C30" s="99"/>
      <c r="D30" s="4" t="s">
        <v>12</v>
      </c>
      <c r="E30" s="102"/>
      <c r="F30" s="102"/>
      <c r="G30" s="102"/>
      <c r="H30" s="45">
        <f>H24/H27*100</f>
        <v>288.39884947267495</v>
      </c>
      <c r="I30" s="45">
        <f t="shared" ref="I30:W30" si="11">I24/I27*100</f>
        <v>127.68916204069352</v>
      </c>
      <c r="J30" s="45">
        <f t="shared" si="11"/>
        <v>106.69142998226924</v>
      </c>
      <c r="K30" s="45">
        <f t="shared" si="11"/>
        <v>23.800904418229159</v>
      </c>
      <c r="L30" s="45">
        <f t="shared" si="11"/>
        <v>99.363923785240971</v>
      </c>
      <c r="M30" s="48">
        <f t="shared" si="11"/>
        <v>99.615384615384599</v>
      </c>
      <c r="N30" s="45">
        <f t="shared" si="11"/>
        <v>99.711538461538467</v>
      </c>
      <c r="O30" s="45">
        <f t="shared" si="11"/>
        <v>100</v>
      </c>
      <c r="P30" s="45">
        <f t="shared" si="11"/>
        <v>100.09633911368016</v>
      </c>
      <c r="Q30" s="45">
        <f t="shared" si="11"/>
        <v>100.28929604628736</v>
      </c>
      <c r="R30" s="45">
        <f t="shared" si="11"/>
        <v>100.38572806171648</v>
      </c>
      <c r="S30" s="45">
        <f t="shared" si="11"/>
        <v>100.57915057915059</v>
      </c>
      <c r="T30" s="45">
        <f t="shared" si="11"/>
        <v>100.67567567567568</v>
      </c>
      <c r="U30" s="45">
        <f t="shared" si="11"/>
        <v>100.8695652173913</v>
      </c>
      <c r="V30" s="45">
        <f t="shared" si="11"/>
        <v>100.86872586872589</v>
      </c>
      <c r="W30" s="45">
        <f t="shared" si="11"/>
        <v>101.16054158607348</v>
      </c>
      <c r="X30" s="41" t="s">
        <v>88</v>
      </c>
      <c r="Y30" s="6" t="s">
        <v>87</v>
      </c>
    </row>
    <row r="31" spans="1:25" x14ac:dyDescent="0.3">
      <c r="A31" s="100">
        <v>7</v>
      </c>
      <c r="B31" s="101" t="s">
        <v>65</v>
      </c>
      <c r="C31" s="99" t="s">
        <v>61</v>
      </c>
      <c r="D31" s="4" t="s">
        <v>14</v>
      </c>
      <c r="E31" s="102">
        <v>823.4</v>
      </c>
      <c r="F31" s="102">
        <v>762.4</v>
      </c>
      <c r="G31" s="125">
        <v>784.7</v>
      </c>
      <c r="H31" s="45">
        <v>813.7</v>
      </c>
      <c r="I31" s="45">
        <v>847.9</v>
      </c>
      <c r="J31" s="45">
        <v>901.3</v>
      </c>
      <c r="K31" s="45">
        <f>J31*K34/100</f>
        <v>959.8845</v>
      </c>
      <c r="L31" s="45">
        <f t="shared" ref="L31:R31" si="12">K31*L34/100</f>
        <v>1023.2368769999999</v>
      </c>
      <c r="M31" s="45">
        <f t="shared" si="12"/>
        <v>1090.7705108820001</v>
      </c>
      <c r="N31" s="45">
        <f t="shared" si="12"/>
        <v>1163.8521351110942</v>
      </c>
      <c r="O31" s="45">
        <f t="shared" si="12"/>
        <v>1241.8302281635376</v>
      </c>
      <c r="P31" s="45">
        <f t="shared" si="12"/>
        <v>1326.274683678658</v>
      </c>
      <c r="Q31" s="45">
        <f t="shared" si="12"/>
        <v>1417.7876368524855</v>
      </c>
      <c r="R31" s="45">
        <f t="shared" si="12"/>
        <v>1517.0327714321597</v>
      </c>
      <c r="S31" s="45">
        <f t="shared" ref="S31:W31" si="13">R31*S34/100</f>
        <v>1623.2250654324109</v>
      </c>
      <c r="T31" s="45">
        <f t="shared" si="13"/>
        <v>1736.8508200126796</v>
      </c>
      <c r="U31" s="45">
        <f t="shared" si="13"/>
        <v>1860.1672282335796</v>
      </c>
      <c r="V31" s="45">
        <f t="shared" si="13"/>
        <v>1994.0992686663976</v>
      </c>
      <c r="W31" s="45">
        <f t="shared" si="13"/>
        <v>2137.6744160103785</v>
      </c>
      <c r="X31" s="59">
        <f>W31/F31*100</f>
        <v>280.38751521647146</v>
      </c>
      <c r="Y31" s="59">
        <f>W31/F31*100-100</f>
        <v>180.38751521647146</v>
      </c>
    </row>
    <row r="32" spans="1:25" x14ac:dyDescent="0.3">
      <c r="A32" s="100"/>
      <c r="B32" s="101"/>
      <c r="C32" s="99"/>
      <c r="D32" s="4" t="s">
        <v>11</v>
      </c>
      <c r="E32" s="102"/>
      <c r="F32" s="102"/>
      <c r="G32" s="126"/>
      <c r="H32" s="45">
        <v>824.7</v>
      </c>
      <c r="I32" s="45">
        <v>870.9</v>
      </c>
      <c r="J32" s="45">
        <v>956.2</v>
      </c>
      <c r="K32" s="45">
        <f>J32*K35/100</f>
        <v>1021.2216000000001</v>
      </c>
      <c r="L32" s="45">
        <f t="shared" ref="L32:R32" si="14">K32*L35/100</f>
        <v>1091.6858904000003</v>
      </c>
      <c r="M32" s="45">
        <f t="shared" si="14"/>
        <v>1165.9205309472004</v>
      </c>
      <c r="N32" s="45">
        <f t="shared" si="14"/>
        <v>1245.20312705161</v>
      </c>
      <c r="O32" s="45">
        <f t="shared" si="14"/>
        <v>1331.1221428181711</v>
      </c>
      <c r="P32" s="45">
        <f t="shared" si="14"/>
        <v>1424.300692815443</v>
      </c>
      <c r="Q32" s="45">
        <f t="shared" si="14"/>
        <v>1524.001741312524</v>
      </c>
      <c r="R32" s="45">
        <f t="shared" si="14"/>
        <v>1629.1578614630882</v>
      </c>
      <c r="S32" s="45">
        <f t="shared" ref="S32:W32" si="15">R32*S35/100</f>
        <v>1743.1989117655044</v>
      </c>
      <c r="T32" s="45">
        <f t="shared" si="15"/>
        <v>1865.2228355890898</v>
      </c>
      <c r="U32" s="45">
        <f t="shared" si="15"/>
        <v>1997.653656915915</v>
      </c>
      <c r="V32" s="45">
        <f t="shared" si="15"/>
        <v>2139.4870665569451</v>
      </c>
      <c r="W32" s="45">
        <f t="shared" si="15"/>
        <v>2291.3906482824882</v>
      </c>
      <c r="X32" s="59">
        <f>W32/F31*100</f>
        <v>300.5496653046286</v>
      </c>
      <c r="Y32" s="59">
        <f>W32/F31*100-100</f>
        <v>200.5496653046286</v>
      </c>
    </row>
    <row r="33" spans="1:25" x14ac:dyDescent="0.3">
      <c r="A33" s="100"/>
      <c r="B33" s="101"/>
      <c r="C33" s="99"/>
      <c r="D33" s="4" t="s">
        <v>12</v>
      </c>
      <c r="E33" s="102"/>
      <c r="F33" s="102"/>
      <c r="G33" s="127"/>
      <c r="H33" s="45">
        <f>G31*H36/100</f>
        <v>827.85850000000005</v>
      </c>
      <c r="I33" s="45">
        <f>H33*I36/100</f>
        <v>880.01358550000009</v>
      </c>
      <c r="J33" s="45">
        <f t="shared" ref="J33" si="16">I33*J36/100</f>
        <v>939.85450931399998</v>
      </c>
      <c r="K33" s="45">
        <f>J33*K36/100</f>
        <v>1005.6443249659801</v>
      </c>
      <c r="L33" s="45">
        <f t="shared" ref="L33:R33" si="17">K33*L36/100</f>
        <v>1076.0394277135988</v>
      </c>
      <c r="M33" s="45">
        <f t="shared" si="17"/>
        <v>1151.3621876535506</v>
      </c>
      <c r="N33" s="45">
        <f t="shared" si="17"/>
        <v>1231.9575407892992</v>
      </c>
      <c r="O33" s="45">
        <f t="shared" si="17"/>
        <v>1319.4265261853393</v>
      </c>
      <c r="P33" s="45">
        <f t="shared" si="17"/>
        <v>1413.1058095444982</v>
      </c>
      <c r="Q33" s="45">
        <f t="shared" si="17"/>
        <v>1513.4363220221576</v>
      </c>
      <c r="R33" s="45">
        <f t="shared" si="17"/>
        <v>1622.403737207753</v>
      </c>
      <c r="S33" s="45">
        <f t="shared" ref="S33:W33" si="18">R33*S36/100</f>
        <v>1739.2168062867113</v>
      </c>
      <c r="T33" s="45">
        <f t="shared" si="18"/>
        <v>1864.4404163393544</v>
      </c>
      <c r="U33" s="45">
        <f t="shared" si="18"/>
        <v>2000.5445667321274</v>
      </c>
      <c r="V33" s="45">
        <f t="shared" si="18"/>
        <v>2148.5848646703048</v>
      </c>
      <c r="W33" s="45">
        <f t="shared" si="18"/>
        <v>2307.5801446559071</v>
      </c>
      <c r="X33" s="59">
        <f>W33/F31*100</f>
        <v>302.67315643440543</v>
      </c>
      <c r="Y33" s="59">
        <f>W33/F31*100-100</f>
        <v>202.67315643440543</v>
      </c>
    </row>
    <row r="34" spans="1:25" hidden="1" outlineLevel="1" x14ac:dyDescent="0.3">
      <c r="A34" s="107" t="s">
        <v>51</v>
      </c>
      <c r="B34" s="110" t="s">
        <v>52</v>
      </c>
      <c r="C34" s="115" t="s">
        <v>13</v>
      </c>
      <c r="D34" s="17" t="s">
        <v>14</v>
      </c>
      <c r="E34" s="116"/>
      <c r="F34" s="116">
        <f>F31/E31*100</f>
        <v>92.591692980325476</v>
      </c>
      <c r="G34" s="116">
        <f>G31/F31*100</f>
        <v>102.92497376705143</v>
      </c>
      <c r="H34" s="50">
        <f>H31/G31*100</f>
        <v>103.69567987766027</v>
      </c>
      <c r="I34" s="50">
        <f>I31/H31*100</f>
        <v>104.20302322723363</v>
      </c>
      <c r="J34" s="50">
        <f t="shared" ref="J34" si="19">J31/I31*100</f>
        <v>106.29791248968039</v>
      </c>
      <c r="K34" s="50">
        <v>106.5</v>
      </c>
      <c r="L34" s="50">
        <v>106.6</v>
      </c>
      <c r="M34" s="50">
        <v>106.6</v>
      </c>
      <c r="N34" s="25">
        <v>106.7</v>
      </c>
      <c r="O34" s="25">
        <v>106.7</v>
      </c>
      <c r="P34" s="25">
        <v>106.8</v>
      </c>
      <c r="Q34" s="25">
        <v>106.9</v>
      </c>
      <c r="R34" s="25">
        <v>107</v>
      </c>
      <c r="S34" s="25">
        <v>107</v>
      </c>
      <c r="T34" s="25">
        <v>107</v>
      </c>
      <c r="U34" s="25">
        <v>107.1</v>
      </c>
      <c r="V34" s="25">
        <v>107.2</v>
      </c>
      <c r="W34" s="25">
        <v>107.2</v>
      </c>
    </row>
    <row r="35" spans="1:25" hidden="1" outlineLevel="1" x14ac:dyDescent="0.3">
      <c r="A35" s="108"/>
      <c r="B35" s="111"/>
      <c r="C35" s="115"/>
      <c r="D35" s="17" t="s">
        <v>11</v>
      </c>
      <c r="E35" s="117"/>
      <c r="F35" s="117"/>
      <c r="G35" s="117"/>
      <c r="H35" s="50">
        <f>H32/G31*100</f>
        <v>105.09748948642795</v>
      </c>
      <c r="I35" s="50">
        <f>I32/H32*100</f>
        <v>105.60203710440159</v>
      </c>
      <c r="J35" s="50">
        <v>106.6</v>
      </c>
      <c r="K35" s="50">
        <v>106.8</v>
      </c>
      <c r="L35" s="50">
        <v>106.9</v>
      </c>
      <c r="M35" s="50">
        <v>106.8</v>
      </c>
      <c r="N35" s="25">
        <v>106.8</v>
      </c>
      <c r="O35" s="25">
        <v>106.9</v>
      </c>
      <c r="P35" s="25">
        <v>107</v>
      </c>
      <c r="Q35" s="25">
        <v>107</v>
      </c>
      <c r="R35" s="25">
        <v>106.9</v>
      </c>
      <c r="S35" s="25">
        <v>107</v>
      </c>
      <c r="T35" s="25">
        <v>107</v>
      </c>
      <c r="U35" s="25">
        <v>107.1</v>
      </c>
      <c r="V35" s="25">
        <v>107.1</v>
      </c>
      <c r="W35" s="25">
        <v>107.1</v>
      </c>
    </row>
    <row r="36" spans="1:25" hidden="1" outlineLevel="1" x14ac:dyDescent="0.3">
      <c r="A36" s="108"/>
      <c r="B36" s="112"/>
      <c r="C36" s="115"/>
      <c r="D36" s="17" t="s">
        <v>12</v>
      </c>
      <c r="E36" s="118"/>
      <c r="F36" s="118"/>
      <c r="G36" s="118"/>
      <c r="H36" s="50">
        <v>105.5</v>
      </c>
      <c r="I36" s="50">
        <v>106.3</v>
      </c>
      <c r="J36" s="50">
        <v>106.8</v>
      </c>
      <c r="K36" s="50">
        <v>107</v>
      </c>
      <c r="L36" s="50">
        <v>107</v>
      </c>
      <c r="M36" s="50">
        <v>107</v>
      </c>
      <c r="N36" s="25">
        <v>107</v>
      </c>
      <c r="O36" s="25">
        <v>107.1</v>
      </c>
      <c r="P36" s="25">
        <v>107.1</v>
      </c>
      <c r="Q36" s="25">
        <v>107.1</v>
      </c>
      <c r="R36" s="25">
        <v>107.2</v>
      </c>
      <c r="S36" s="25">
        <v>107.2</v>
      </c>
      <c r="T36" s="25">
        <v>107.2</v>
      </c>
      <c r="U36" s="25">
        <v>107.3</v>
      </c>
      <c r="V36" s="25">
        <v>107.4</v>
      </c>
      <c r="W36" s="25">
        <v>107.4</v>
      </c>
    </row>
    <row r="37" spans="1:25" hidden="1" outlineLevel="1" x14ac:dyDescent="0.3">
      <c r="A37" s="108"/>
      <c r="B37" s="119" t="s">
        <v>54</v>
      </c>
      <c r="C37" s="122" t="s">
        <v>13</v>
      </c>
      <c r="D37" s="27" t="s">
        <v>14</v>
      </c>
      <c r="E37" s="125"/>
      <c r="F37" s="125">
        <v>103.3</v>
      </c>
      <c r="G37" s="125">
        <v>105.1</v>
      </c>
      <c r="H37" s="51">
        <v>104.7</v>
      </c>
      <c r="I37" s="51">
        <v>103.6</v>
      </c>
      <c r="J37" s="51">
        <v>104</v>
      </c>
      <c r="K37" s="51">
        <v>104</v>
      </c>
      <c r="L37" s="51">
        <v>104</v>
      </c>
      <c r="M37" s="51">
        <v>104</v>
      </c>
      <c r="N37" s="26">
        <v>104</v>
      </c>
      <c r="O37" s="26">
        <v>104</v>
      </c>
      <c r="P37" s="26">
        <v>104</v>
      </c>
      <c r="Q37" s="26">
        <v>104</v>
      </c>
      <c r="R37" s="26">
        <v>104</v>
      </c>
      <c r="S37" s="26">
        <v>104</v>
      </c>
      <c r="T37" s="26">
        <v>104</v>
      </c>
      <c r="U37" s="26">
        <v>104</v>
      </c>
      <c r="V37" s="26">
        <v>104</v>
      </c>
      <c r="W37" s="26">
        <v>104</v>
      </c>
    </row>
    <row r="38" spans="1:25" hidden="1" outlineLevel="1" x14ac:dyDescent="0.3">
      <c r="A38" s="108"/>
      <c r="B38" s="120"/>
      <c r="C38" s="123"/>
      <c r="D38" s="27" t="s">
        <v>11</v>
      </c>
      <c r="E38" s="126"/>
      <c r="F38" s="126"/>
      <c r="G38" s="126"/>
      <c r="H38" s="51">
        <v>104.6</v>
      </c>
      <c r="I38" s="51">
        <v>103.4</v>
      </c>
      <c r="J38" s="51">
        <v>104</v>
      </c>
      <c r="K38" s="51">
        <v>103.9</v>
      </c>
      <c r="L38" s="51">
        <v>104</v>
      </c>
      <c r="M38" s="51">
        <v>103.9</v>
      </c>
      <c r="N38" s="26">
        <v>103.9</v>
      </c>
      <c r="O38" s="26">
        <v>103.9</v>
      </c>
      <c r="P38" s="26">
        <v>103.9</v>
      </c>
      <c r="Q38" s="26">
        <v>103.9</v>
      </c>
      <c r="R38" s="26">
        <v>103.9</v>
      </c>
      <c r="S38" s="26">
        <v>103.9</v>
      </c>
      <c r="T38" s="26">
        <v>103.9</v>
      </c>
      <c r="U38" s="26">
        <v>103.9</v>
      </c>
      <c r="V38" s="26">
        <v>103.9</v>
      </c>
      <c r="W38" s="26">
        <v>103.9</v>
      </c>
    </row>
    <row r="39" spans="1:25" hidden="1" outlineLevel="1" x14ac:dyDescent="0.3">
      <c r="A39" s="109"/>
      <c r="B39" s="121"/>
      <c r="C39" s="124"/>
      <c r="D39" s="27" t="s">
        <v>12</v>
      </c>
      <c r="E39" s="127"/>
      <c r="F39" s="127"/>
      <c r="G39" s="127"/>
      <c r="H39" s="51">
        <v>104.6</v>
      </c>
      <c r="I39" s="51">
        <v>103.4</v>
      </c>
      <c r="J39" s="51">
        <v>104</v>
      </c>
      <c r="K39" s="51">
        <v>103.9</v>
      </c>
      <c r="L39" s="51">
        <v>104</v>
      </c>
      <c r="M39" s="51">
        <v>103.9</v>
      </c>
      <c r="N39" s="26">
        <v>103.9</v>
      </c>
      <c r="O39" s="26">
        <v>103.9</v>
      </c>
      <c r="P39" s="26">
        <v>103.9</v>
      </c>
      <c r="Q39" s="26">
        <v>103.9</v>
      </c>
      <c r="R39" s="26">
        <v>103.9</v>
      </c>
      <c r="S39" s="26">
        <v>103.9</v>
      </c>
      <c r="T39" s="26">
        <v>103.9</v>
      </c>
      <c r="U39" s="26">
        <v>103.9</v>
      </c>
      <c r="V39" s="26">
        <v>103.9</v>
      </c>
      <c r="W39" s="26">
        <v>103.9</v>
      </c>
    </row>
    <row r="40" spans="1:25" ht="28.5" customHeight="1" collapsed="1" x14ac:dyDescent="0.3">
      <c r="A40" s="100">
        <v>8</v>
      </c>
      <c r="B40" s="113" t="s">
        <v>39</v>
      </c>
      <c r="C40" s="114" t="s">
        <v>38</v>
      </c>
      <c r="D40" s="4" t="s">
        <v>14</v>
      </c>
      <c r="E40" s="102">
        <v>102.9</v>
      </c>
      <c r="F40" s="102">
        <v>90.3</v>
      </c>
      <c r="G40" s="125">
        <v>98.1</v>
      </c>
      <c r="H40" s="49">
        <v>100.6</v>
      </c>
      <c r="I40" s="49">
        <f t="shared" ref="I40:W40" si="20">I34/I37*100</f>
        <v>100.58206875215603</v>
      </c>
      <c r="J40" s="49">
        <v>101.9</v>
      </c>
      <c r="K40" s="49">
        <f t="shared" si="20"/>
        <v>102.40384615384615</v>
      </c>
      <c r="L40" s="49">
        <f t="shared" si="20"/>
        <v>102.49999999999999</v>
      </c>
      <c r="M40" s="49">
        <f t="shared" si="20"/>
        <v>102.49999999999999</v>
      </c>
      <c r="N40" s="45">
        <f t="shared" si="20"/>
        <v>102.59615384615385</v>
      </c>
      <c r="O40" s="45">
        <f t="shared" si="20"/>
        <v>102.59615384615385</v>
      </c>
      <c r="P40" s="45">
        <f t="shared" si="20"/>
        <v>102.69230769230768</v>
      </c>
      <c r="Q40" s="45">
        <f t="shared" si="20"/>
        <v>102.78846153846155</v>
      </c>
      <c r="R40" s="45">
        <f t="shared" si="20"/>
        <v>102.88461538461537</v>
      </c>
      <c r="S40" s="45">
        <f t="shared" si="20"/>
        <v>102.88461538461537</v>
      </c>
      <c r="T40" s="45">
        <f t="shared" si="20"/>
        <v>102.88461538461537</v>
      </c>
      <c r="U40" s="45">
        <f t="shared" si="20"/>
        <v>102.98076923076923</v>
      </c>
      <c r="V40" s="45">
        <f t="shared" si="20"/>
        <v>103.07692307692309</v>
      </c>
      <c r="W40" s="45">
        <f t="shared" si="20"/>
        <v>103.07692307692309</v>
      </c>
      <c r="X40" s="6">
        <f>F40*G40*H40*I40*J40*K40*L40*M40*N40*O40*P40*Q40*R40*S40*T40*U40*V40*W40</f>
        <v>1.3010328548753398E+36</v>
      </c>
    </row>
    <row r="41" spans="1:25" x14ac:dyDescent="0.3">
      <c r="A41" s="100"/>
      <c r="B41" s="113"/>
      <c r="C41" s="114"/>
      <c r="D41" s="4" t="s">
        <v>11</v>
      </c>
      <c r="E41" s="102"/>
      <c r="F41" s="102"/>
      <c r="G41" s="126"/>
      <c r="H41" s="49">
        <v>102</v>
      </c>
      <c r="I41" s="49">
        <f t="shared" ref="I41:W41" si="21">I35/I38*100</f>
        <v>102.1296296947791</v>
      </c>
      <c r="J41" s="49">
        <f t="shared" si="21"/>
        <v>102.49999999999999</v>
      </c>
      <c r="K41" s="49">
        <f t="shared" si="21"/>
        <v>102.79114533205005</v>
      </c>
      <c r="L41" s="49">
        <f t="shared" si="21"/>
        <v>102.78846153846155</v>
      </c>
      <c r="M41" s="49">
        <f t="shared" si="21"/>
        <v>102.79114533205005</v>
      </c>
      <c r="N41" s="45">
        <f t="shared" si="21"/>
        <v>102.79114533205005</v>
      </c>
      <c r="O41" s="45">
        <f t="shared" si="21"/>
        <v>102.88739172281038</v>
      </c>
      <c r="P41" s="45">
        <f t="shared" si="21"/>
        <v>102.98363811357075</v>
      </c>
      <c r="Q41" s="45">
        <f t="shared" si="21"/>
        <v>102.98363811357075</v>
      </c>
      <c r="R41" s="45">
        <f t="shared" si="21"/>
        <v>102.88739172281038</v>
      </c>
      <c r="S41" s="45">
        <f t="shared" si="21"/>
        <v>102.98363811357075</v>
      </c>
      <c r="T41" s="45">
        <f t="shared" si="21"/>
        <v>102.98363811357075</v>
      </c>
      <c r="U41" s="45">
        <f t="shared" si="21"/>
        <v>103.07988450433108</v>
      </c>
      <c r="V41" s="45">
        <f t="shared" si="21"/>
        <v>103.07988450433108</v>
      </c>
      <c r="W41" s="45">
        <f t="shared" si="21"/>
        <v>103.07988450433108</v>
      </c>
      <c r="X41" s="6">
        <f>F40*G40*H41*I41*J41*K41*L41*M41*N41*O41*P41*Q41*R41*S41*T41*U41*V41*W41</f>
        <v>1.3770922654063936E+36</v>
      </c>
    </row>
    <row r="42" spans="1:25" ht="26.25" customHeight="1" x14ac:dyDescent="0.3">
      <c r="A42" s="100"/>
      <c r="B42" s="113"/>
      <c r="C42" s="114"/>
      <c r="D42" s="4" t="s">
        <v>12</v>
      </c>
      <c r="E42" s="102"/>
      <c r="F42" s="102"/>
      <c r="G42" s="127"/>
      <c r="H42" s="49">
        <v>102.4</v>
      </c>
      <c r="I42" s="49">
        <v>102.6</v>
      </c>
      <c r="J42" s="49">
        <f t="shared" ref="J42:W42" si="22">J36/J39*100</f>
        <v>102.69230769230768</v>
      </c>
      <c r="K42" s="49">
        <f t="shared" si="22"/>
        <v>102.98363811357075</v>
      </c>
      <c r="L42" s="49">
        <f t="shared" si="22"/>
        <v>102.88461538461537</v>
      </c>
      <c r="M42" s="49">
        <f t="shared" si="22"/>
        <v>102.98363811357075</v>
      </c>
      <c r="N42" s="45">
        <f t="shared" si="22"/>
        <v>102.98363811357075</v>
      </c>
      <c r="O42" s="45">
        <f t="shared" si="22"/>
        <v>103.07988450433108</v>
      </c>
      <c r="P42" s="45">
        <f t="shared" si="22"/>
        <v>103.07988450433108</v>
      </c>
      <c r="Q42" s="45">
        <f t="shared" si="22"/>
        <v>103.07988450433108</v>
      </c>
      <c r="R42" s="45">
        <f t="shared" si="22"/>
        <v>103.17613089509143</v>
      </c>
      <c r="S42" s="45">
        <f t="shared" si="22"/>
        <v>103.17613089509143</v>
      </c>
      <c r="T42" s="45">
        <f t="shared" si="22"/>
        <v>103.17613089509143</v>
      </c>
      <c r="U42" s="45">
        <f t="shared" si="22"/>
        <v>103.27237728585177</v>
      </c>
      <c r="V42" s="45">
        <f t="shared" si="22"/>
        <v>103.36862367661213</v>
      </c>
      <c r="W42" s="45">
        <f t="shared" si="22"/>
        <v>103.36862367661213</v>
      </c>
      <c r="X42" s="6">
        <f>F40*G40*H42*I42*J42*K42*L42*M42*N42*O42*P42*Q42*R42*S42*T42*U42*V42*W42</f>
        <v>1.4256674774342562E+36</v>
      </c>
    </row>
    <row r="43" spans="1:25" x14ac:dyDescent="0.3">
      <c r="A43" s="100">
        <v>9</v>
      </c>
      <c r="B43" s="113" t="s">
        <v>66</v>
      </c>
      <c r="C43" s="99" t="s">
        <v>61</v>
      </c>
      <c r="D43" s="4" t="s">
        <v>14</v>
      </c>
      <c r="E43" s="102">
        <v>265.61</v>
      </c>
      <c r="F43" s="102">
        <v>273.3</v>
      </c>
      <c r="G43" s="125">
        <v>281.5</v>
      </c>
      <c r="H43" s="49">
        <v>292.2</v>
      </c>
      <c r="I43" s="49">
        <v>304.5</v>
      </c>
      <c r="J43" s="49">
        <v>318.2</v>
      </c>
      <c r="K43" s="49">
        <f>J43*K46/100</f>
        <v>334.11</v>
      </c>
      <c r="L43" s="49">
        <f t="shared" ref="L43:W43" si="23">K43*L46/100</f>
        <v>352.48605000000003</v>
      </c>
      <c r="M43" s="49">
        <f t="shared" si="23"/>
        <v>376.80758745000009</v>
      </c>
      <c r="N43" s="45">
        <f t="shared" si="23"/>
        <v>402.8073109840501</v>
      </c>
      <c r="O43" s="45">
        <f t="shared" si="23"/>
        <v>430.60101544194958</v>
      </c>
      <c r="P43" s="45">
        <f t="shared" si="23"/>
        <v>460.31248550744414</v>
      </c>
      <c r="Q43" s="45">
        <f t="shared" si="23"/>
        <v>492.53435949296522</v>
      </c>
      <c r="R43" s="45">
        <f t="shared" si="23"/>
        <v>527.01176465747278</v>
      </c>
      <c r="S43" s="45">
        <f t="shared" si="23"/>
        <v>563.90258818349594</v>
      </c>
      <c r="T43" s="45">
        <f t="shared" si="23"/>
        <v>603.3757693563407</v>
      </c>
      <c r="U43" s="45">
        <f t="shared" si="23"/>
        <v>645.00869744192823</v>
      </c>
      <c r="V43" s="45">
        <f t="shared" si="23"/>
        <v>688.22428017053744</v>
      </c>
      <c r="W43" s="45">
        <f t="shared" si="23"/>
        <v>734.33530694196349</v>
      </c>
      <c r="X43" s="59">
        <f>W43/F43*100</f>
        <v>268.69202595754246</v>
      </c>
      <c r="Y43" s="59">
        <f>W43/F43*100-100</f>
        <v>168.69202595754246</v>
      </c>
    </row>
    <row r="44" spans="1:25" x14ac:dyDescent="0.3">
      <c r="A44" s="100"/>
      <c r="B44" s="113"/>
      <c r="C44" s="99"/>
      <c r="D44" s="4" t="s">
        <v>11</v>
      </c>
      <c r="E44" s="102"/>
      <c r="F44" s="102"/>
      <c r="G44" s="126"/>
      <c r="H44" s="49">
        <v>293.3</v>
      </c>
      <c r="I44" s="49">
        <v>306.5</v>
      </c>
      <c r="J44" s="49">
        <v>321.8</v>
      </c>
      <c r="K44" s="49">
        <f>J44*K47/100</f>
        <v>339.49900000000002</v>
      </c>
      <c r="L44" s="49">
        <f t="shared" ref="L44:W44" si="24">K44*L47/100</f>
        <v>359.86894000000001</v>
      </c>
      <c r="M44" s="49">
        <f t="shared" si="24"/>
        <v>388.29858626000004</v>
      </c>
      <c r="N44" s="45">
        <f t="shared" si="24"/>
        <v>418.97417457454009</v>
      </c>
      <c r="O44" s="45">
        <f t="shared" si="24"/>
        <v>452.07313436592881</v>
      </c>
      <c r="P44" s="45">
        <f t="shared" si="24"/>
        <v>487.7869119808372</v>
      </c>
      <c r="Q44" s="45">
        <f t="shared" si="24"/>
        <v>526.80986493930413</v>
      </c>
      <c r="R44" s="45">
        <f t="shared" si="24"/>
        <v>568.95465413444845</v>
      </c>
      <c r="S44" s="45">
        <f t="shared" si="24"/>
        <v>614.47102646520432</v>
      </c>
      <c r="T44" s="45">
        <f t="shared" si="24"/>
        <v>663.6287085824207</v>
      </c>
      <c r="U44" s="45">
        <f t="shared" si="24"/>
        <v>714.72811914326712</v>
      </c>
      <c r="V44" s="45">
        <f t="shared" si="24"/>
        <v>768.33272807901221</v>
      </c>
      <c r="W44" s="45">
        <f t="shared" si="24"/>
        <v>825.95768268493816</v>
      </c>
      <c r="X44" s="59">
        <f>W44/F43*100</f>
        <v>302.21649567688917</v>
      </c>
      <c r="Y44" s="59">
        <f>W44/F43*100-100</f>
        <v>202.21649567688917</v>
      </c>
    </row>
    <row r="45" spans="1:25" x14ac:dyDescent="0.3">
      <c r="A45" s="100"/>
      <c r="B45" s="113"/>
      <c r="C45" s="99"/>
      <c r="D45" s="4" t="s">
        <v>12</v>
      </c>
      <c r="E45" s="102"/>
      <c r="F45" s="102"/>
      <c r="G45" s="127"/>
      <c r="H45" s="49">
        <f>G43*H48/100</f>
        <v>294.16750000000002</v>
      </c>
      <c r="I45" s="49">
        <f>H45*I48/100</f>
        <v>308.87587500000001</v>
      </c>
      <c r="J45" s="49">
        <f>I45*J48/100</f>
        <v>325.86404812500001</v>
      </c>
      <c r="K45" s="49">
        <f>J45*K48/100</f>
        <v>345.41589101249997</v>
      </c>
      <c r="L45" s="49">
        <f t="shared" ref="L45:W45" si="25">K45*L48/100</f>
        <v>369.24958749236248</v>
      </c>
      <c r="M45" s="49">
        <f t="shared" si="25"/>
        <v>402.48205036667508</v>
      </c>
      <c r="N45" s="45">
        <f t="shared" si="25"/>
        <v>438.70543489967582</v>
      </c>
      <c r="O45" s="45">
        <f t="shared" si="25"/>
        <v>478.18892404064667</v>
      </c>
      <c r="P45" s="45">
        <f t="shared" si="25"/>
        <v>521.22592720430487</v>
      </c>
      <c r="Q45" s="45">
        <f t="shared" si="25"/>
        <v>568.13626065269227</v>
      </c>
      <c r="R45" s="45">
        <f t="shared" si="25"/>
        <v>619.26852411143454</v>
      </c>
      <c r="S45" s="45">
        <f t="shared" si="25"/>
        <v>675.00269128146363</v>
      </c>
      <c r="T45" s="45">
        <f t="shared" si="25"/>
        <v>735.75293349679532</v>
      </c>
      <c r="U45" s="45">
        <f t="shared" si="25"/>
        <v>798.29193284402299</v>
      </c>
      <c r="V45" s="45">
        <f t="shared" si="25"/>
        <v>866.14674713576494</v>
      </c>
      <c r="W45" s="45">
        <f t="shared" si="25"/>
        <v>935.43848690662617</v>
      </c>
      <c r="X45" s="59">
        <f>W45/F43*100</f>
        <v>342.27533366506628</v>
      </c>
      <c r="Y45" s="59">
        <f>W45/F43*100-100</f>
        <v>242.27533366506628</v>
      </c>
    </row>
    <row r="46" spans="1:25" s="19" customFormat="1" ht="15.75" hidden="1" customHeight="1" outlineLevel="1" x14ac:dyDescent="0.3">
      <c r="A46" s="107" t="s">
        <v>51</v>
      </c>
      <c r="B46" s="110" t="s">
        <v>52</v>
      </c>
      <c r="C46" s="115" t="s">
        <v>13</v>
      </c>
      <c r="D46" s="17" t="s">
        <v>14</v>
      </c>
      <c r="E46" s="116">
        <v>94.2</v>
      </c>
      <c r="F46" s="116">
        <v>102.9</v>
      </c>
      <c r="G46" s="116">
        <v>103</v>
      </c>
      <c r="H46" s="49">
        <f>H43/G43*100</f>
        <v>103.80106571936057</v>
      </c>
      <c r="I46" s="49">
        <f>I43/H43*100</f>
        <v>104.2094455852156</v>
      </c>
      <c r="J46" s="49">
        <f t="shared" ref="J46" si="26">J43/I43*100</f>
        <v>104.49917898193759</v>
      </c>
      <c r="K46" s="49">
        <v>105</v>
      </c>
      <c r="L46" s="49">
        <v>105.5</v>
      </c>
      <c r="M46" s="52">
        <v>106.9</v>
      </c>
      <c r="N46" s="46">
        <v>106.9</v>
      </c>
      <c r="O46" s="46">
        <v>106.9</v>
      </c>
      <c r="P46" s="46">
        <v>106.9</v>
      </c>
      <c r="Q46" s="46">
        <v>107</v>
      </c>
      <c r="R46" s="46">
        <v>107</v>
      </c>
      <c r="S46" s="46">
        <v>107</v>
      </c>
      <c r="T46" s="46">
        <v>107</v>
      </c>
      <c r="U46" s="46">
        <v>106.9</v>
      </c>
      <c r="V46" s="46">
        <v>106.7</v>
      </c>
      <c r="W46" s="46">
        <v>106.7</v>
      </c>
      <c r="X46" s="59" t="e">
        <f>W46/F44*100</f>
        <v>#DIV/0!</v>
      </c>
      <c r="Y46" s="59" t="e">
        <f>W46/F44*100-100</f>
        <v>#DIV/0!</v>
      </c>
    </row>
    <row r="47" spans="1:25" s="19" customFormat="1" hidden="1" outlineLevel="1" x14ac:dyDescent="0.25">
      <c r="A47" s="108"/>
      <c r="B47" s="111"/>
      <c r="C47" s="115"/>
      <c r="D47" s="17" t="s">
        <v>11</v>
      </c>
      <c r="E47" s="117"/>
      <c r="F47" s="117"/>
      <c r="G47" s="117"/>
      <c r="H47" s="49">
        <f>H44/G43*100</f>
        <v>104.19182948490231</v>
      </c>
      <c r="I47" s="49">
        <f>I44/H44*100</f>
        <v>104.50051142175248</v>
      </c>
      <c r="J47" s="49">
        <f t="shared" ref="J47" si="27">J44/I44*100</f>
        <v>104.99184339314844</v>
      </c>
      <c r="K47" s="49">
        <v>105.5</v>
      </c>
      <c r="L47" s="49">
        <v>106</v>
      </c>
      <c r="M47" s="52">
        <v>107.9</v>
      </c>
      <c r="N47" s="46">
        <v>107.9</v>
      </c>
      <c r="O47" s="46">
        <v>107.9</v>
      </c>
      <c r="P47" s="46">
        <v>107.9</v>
      </c>
      <c r="Q47" s="46">
        <v>108</v>
      </c>
      <c r="R47" s="46">
        <v>108</v>
      </c>
      <c r="S47" s="46">
        <v>108</v>
      </c>
      <c r="T47" s="46">
        <v>108</v>
      </c>
      <c r="U47" s="46">
        <v>107.7</v>
      </c>
      <c r="V47" s="46">
        <v>107.5</v>
      </c>
      <c r="W47" s="46">
        <v>107.5</v>
      </c>
    </row>
    <row r="48" spans="1:25" s="19" customFormat="1" hidden="1" outlineLevel="1" x14ac:dyDescent="0.25">
      <c r="A48" s="108"/>
      <c r="B48" s="112"/>
      <c r="C48" s="115"/>
      <c r="D48" s="17" t="s">
        <v>12</v>
      </c>
      <c r="E48" s="118"/>
      <c r="F48" s="118"/>
      <c r="G48" s="118"/>
      <c r="H48" s="49">
        <v>104.5</v>
      </c>
      <c r="I48" s="49">
        <v>105</v>
      </c>
      <c r="J48" s="49">
        <v>105.5</v>
      </c>
      <c r="K48" s="49">
        <v>106</v>
      </c>
      <c r="L48" s="49">
        <v>106.9</v>
      </c>
      <c r="M48" s="52">
        <v>109</v>
      </c>
      <c r="N48" s="46">
        <v>109</v>
      </c>
      <c r="O48" s="46">
        <v>109</v>
      </c>
      <c r="P48" s="46">
        <v>109</v>
      </c>
      <c r="Q48" s="46">
        <v>109</v>
      </c>
      <c r="R48" s="46">
        <v>109</v>
      </c>
      <c r="S48" s="46">
        <v>109</v>
      </c>
      <c r="T48" s="46">
        <v>109</v>
      </c>
      <c r="U48" s="46">
        <v>108.5</v>
      </c>
      <c r="V48" s="46">
        <v>108.5</v>
      </c>
      <c r="W48" s="46">
        <v>108</v>
      </c>
    </row>
    <row r="49" spans="1:24" s="19" customFormat="1" hidden="1" outlineLevel="1" x14ac:dyDescent="0.25">
      <c r="A49" s="108"/>
      <c r="B49" s="119" t="s">
        <v>54</v>
      </c>
      <c r="C49" s="122" t="s">
        <v>13</v>
      </c>
      <c r="D49" s="27" t="s">
        <v>14</v>
      </c>
      <c r="E49" s="131"/>
      <c r="F49" s="131">
        <v>103.9</v>
      </c>
      <c r="G49" s="131">
        <v>104.9</v>
      </c>
      <c r="H49" s="49">
        <v>104.3</v>
      </c>
      <c r="I49" s="49">
        <v>104.4</v>
      </c>
      <c r="J49" s="49">
        <v>104.3</v>
      </c>
      <c r="K49" s="49">
        <v>104.2</v>
      </c>
      <c r="L49" s="49">
        <v>104.1</v>
      </c>
      <c r="M49" s="51">
        <v>104.1</v>
      </c>
      <c r="N49" s="47">
        <v>104.1</v>
      </c>
      <c r="O49" s="47">
        <v>104.2</v>
      </c>
      <c r="P49" s="47">
        <v>104.2</v>
      </c>
      <c r="Q49" s="47">
        <v>104.2</v>
      </c>
      <c r="R49" s="47">
        <v>104.2</v>
      </c>
      <c r="S49" s="47">
        <v>104.3</v>
      </c>
      <c r="T49" s="47">
        <v>104.3</v>
      </c>
      <c r="U49" s="47">
        <v>104.4</v>
      </c>
      <c r="V49" s="47">
        <v>104.4</v>
      </c>
      <c r="W49" s="47">
        <v>104.4</v>
      </c>
    </row>
    <row r="50" spans="1:24" s="19" customFormat="1" hidden="1" outlineLevel="1" x14ac:dyDescent="0.25">
      <c r="A50" s="108"/>
      <c r="B50" s="120"/>
      <c r="C50" s="123"/>
      <c r="D50" s="27" t="s">
        <v>11</v>
      </c>
      <c r="E50" s="132"/>
      <c r="F50" s="132"/>
      <c r="G50" s="132"/>
      <c r="H50" s="49">
        <v>104.1</v>
      </c>
      <c r="I50" s="49">
        <v>104.4</v>
      </c>
      <c r="J50" s="49">
        <v>104.3</v>
      </c>
      <c r="K50" s="49">
        <v>104.2</v>
      </c>
      <c r="L50" s="49">
        <v>104.1</v>
      </c>
      <c r="M50" s="51">
        <v>104.2</v>
      </c>
      <c r="N50" s="47">
        <v>104.1</v>
      </c>
      <c r="O50" s="47">
        <v>104.2</v>
      </c>
      <c r="P50" s="47">
        <v>104.2</v>
      </c>
      <c r="Q50" s="47">
        <v>104.2</v>
      </c>
      <c r="R50" s="47">
        <v>104.2</v>
      </c>
      <c r="S50" s="47">
        <v>104.3</v>
      </c>
      <c r="T50" s="47">
        <v>104.3</v>
      </c>
      <c r="U50" s="47">
        <v>104.4</v>
      </c>
      <c r="V50" s="47">
        <v>104.4</v>
      </c>
      <c r="W50" s="47">
        <v>104.4</v>
      </c>
    </row>
    <row r="51" spans="1:24" s="19" customFormat="1" hidden="1" outlineLevel="1" x14ac:dyDescent="0.25">
      <c r="A51" s="109"/>
      <c r="B51" s="121"/>
      <c r="C51" s="124"/>
      <c r="D51" s="27" t="s">
        <v>12</v>
      </c>
      <c r="E51" s="133"/>
      <c r="F51" s="133"/>
      <c r="G51" s="133"/>
      <c r="H51" s="49">
        <v>103.9</v>
      </c>
      <c r="I51" s="49">
        <v>104.1</v>
      </c>
      <c r="J51" s="49">
        <v>104.3</v>
      </c>
      <c r="K51" s="49">
        <v>104.2</v>
      </c>
      <c r="L51" s="49">
        <v>104.1</v>
      </c>
      <c r="M51" s="51">
        <v>104.1</v>
      </c>
      <c r="N51" s="47">
        <v>104.1</v>
      </c>
      <c r="O51" s="47">
        <v>104.2</v>
      </c>
      <c r="P51" s="47">
        <v>104.2</v>
      </c>
      <c r="Q51" s="47">
        <v>104.2</v>
      </c>
      <c r="R51" s="47">
        <v>104.2</v>
      </c>
      <c r="S51" s="47">
        <v>104.3</v>
      </c>
      <c r="T51" s="47">
        <v>104.3</v>
      </c>
      <c r="U51" s="47">
        <v>104.4</v>
      </c>
      <c r="V51" s="47">
        <v>104.4</v>
      </c>
      <c r="W51" s="47">
        <v>104.4</v>
      </c>
    </row>
    <row r="52" spans="1:24" ht="23.25" customHeight="1" collapsed="1" x14ac:dyDescent="0.3">
      <c r="A52" s="100">
        <v>10</v>
      </c>
      <c r="B52" s="113" t="s">
        <v>16</v>
      </c>
      <c r="C52" s="99" t="s">
        <v>38</v>
      </c>
      <c r="D52" s="4" t="s">
        <v>14</v>
      </c>
      <c r="E52" s="128">
        <f>84.7/105.1*100</f>
        <v>80.589914367269273</v>
      </c>
      <c r="F52" s="128">
        <f>102.9/103.9*100</f>
        <v>99.037536092396536</v>
      </c>
      <c r="G52" s="128">
        <f>103/104.9*100</f>
        <v>98.188751191611061</v>
      </c>
      <c r="H52" s="49">
        <f>H46/H49*100</f>
        <v>99.521635397277635</v>
      </c>
      <c r="I52" s="49">
        <f t="shared" ref="I52:W52" si="28">I46/I49*100</f>
        <v>99.817476614191193</v>
      </c>
      <c r="J52" s="49">
        <f t="shared" si="28"/>
        <v>100.19096738440805</v>
      </c>
      <c r="K52" s="49">
        <f t="shared" si="28"/>
        <v>100.76775431861805</v>
      </c>
      <c r="L52" s="49">
        <f t="shared" si="28"/>
        <v>101.34486071085496</v>
      </c>
      <c r="M52" s="49">
        <f t="shared" si="28"/>
        <v>102.68972142170992</v>
      </c>
      <c r="N52" s="45">
        <f t="shared" si="28"/>
        <v>102.68972142170992</v>
      </c>
      <c r="O52" s="45">
        <f t="shared" si="28"/>
        <v>102.59117082533589</v>
      </c>
      <c r="P52" s="45">
        <f t="shared" si="28"/>
        <v>102.59117082533589</v>
      </c>
      <c r="Q52" s="45">
        <f t="shared" si="28"/>
        <v>102.68714011516316</v>
      </c>
      <c r="R52" s="45">
        <f t="shared" si="28"/>
        <v>102.68714011516316</v>
      </c>
      <c r="S52" s="45">
        <f t="shared" si="28"/>
        <v>102.58868648130392</v>
      </c>
      <c r="T52" s="45">
        <f t="shared" si="28"/>
        <v>102.58868648130392</v>
      </c>
      <c r="U52" s="45">
        <f t="shared" si="28"/>
        <v>102.39463601532567</v>
      </c>
      <c r="V52" s="45">
        <f t="shared" si="28"/>
        <v>102.20306513409963</v>
      </c>
      <c r="W52" s="45">
        <f t="shared" si="28"/>
        <v>102.20306513409963</v>
      </c>
      <c r="X52" s="6">
        <f>F52*G52*H52*I52*J52*K52*L52*M52*N52*O52*P52*Q52*R52*S52*T52*U52*V52*W52</f>
        <v>1.3021096648853547E+36</v>
      </c>
    </row>
    <row r="53" spans="1:24" x14ac:dyDescent="0.3">
      <c r="A53" s="100"/>
      <c r="B53" s="113"/>
      <c r="C53" s="99"/>
      <c r="D53" s="4" t="s">
        <v>11</v>
      </c>
      <c r="E53" s="129"/>
      <c r="F53" s="129"/>
      <c r="G53" s="129"/>
      <c r="H53" s="49">
        <f>H47/H50*100</f>
        <v>100.0882127616737</v>
      </c>
      <c r="I53" s="49">
        <f t="shared" ref="I53:W53" si="29">I47/I50*100</f>
        <v>100.09627530819203</v>
      </c>
      <c r="J53" s="49">
        <f t="shared" si="29"/>
        <v>100.66332060704548</v>
      </c>
      <c r="K53" s="49">
        <f t="shared" si="29"/>
        <v>101.24760076775432</v>
      </c>
      <c r="L53" s="49">
        <f t="shared" si="29"/>
        <v>101.82516810758887</v>
      </c>
      <c r="M53" s="49">
        <f t="shared" si="29"/>
        <v>103.55086372360844</v>
      </c>
      <c r="N53" s="45">
        <f t="shared" si="29"/>
        <v>103.65033621517772</v>
      </c>
      <c r="O53" s="45">
        <f t="shared" si="29"/>
        <v>103.55086372360844</v>
      </c>
      <c r="P53" s="45">
        <f t="shared" si="29"/>
        <v>103.55086372360844</v>
      </c>
      <c r="Q53" s="45">
        <f t="shared" si="29"/>
        <v>103.6468330134357</v>
      </c>
      <c r="R53" s="45">
        <f t="shared" si="29"/>
        <v>103.6468330134357</v>
      </c>
      <c r="S53" s="45">
        <f t="shared" si="29"/>
        <v>103.54745925215725</v>
      </c>
      <c r="T53" s="45">
        <f t="shared" si="29"/>
        <v>103.54745925215725</v>
      </c>
      <c r="U53" s="45">
        <f t="shared" si="29"/>
        <v>103.16091954022988</v>
      </c>
      <c r="V53" s="45">
        <f t="shared" si="29"/>
        <v>102.96934865900383</v>
      </c>
      <c r="W53" s="45">
        <f t="shared" si="29"/>
        <v>102.96934865900383</v>
      </c>
      <c r="X53" s="6">
        <f>F52*G52*H53*I53*J53*K53*L53*M53*N53*O53*P53*Q53*R53*S53*T53*U53*V53*W53</f>
        <v>1.4659782921121883E+36</v>
      </c>
    </row>
    <row r="54" spans="1:24" x14ac:dyDescent="0.3">
      <c r="A54" s="100"/>
      <c r="B54" s="113"/>
      <c r="C54" s="99"/>
      <c r="D54" s="4" t="s">
        <v>12</v>
      </c>
      <c r="E54" s="130"/>
      <c r="F54" s="130"/>
      <c r="G54" s="130"/>
      <c r="H54" s="49">
        <f>H48/H51*100</f>
        <v>100.57747834456208</v>
      </c>
      <c r="I54" s="49">
        <f t="shared" ref="I54:W54" si="30">I48/I51*100</f>
        <v>100.86455331412105</v>
      </c>
      <c r="J54" s="49">
        <f t="shared" si="30"/>
        <v>101.15052732502396</v>
      </c>
      <c r="K54" s="49">
        <f t="shared" si="30"/>
        <v>101.7274472168906</v>
      </c>
      <c r="L54" s="49">
        <f t="shared" si="30"/>
        <v>102.68972142170992</v>
      </c>
      <c r="M54" s="49">
        <f t="shared" si="30"/>
        <v>104.70701248799233</v>
      </c>
      <c r="N54" s="45">
        <f t="shared" si="30"/>
        <v>104.70701248799233</v>
      </c>
      <c r="O54" s="45">
        <f t="shared" si="30"/>
        <v>104.60652591170825</v>
      </c>
      <c r="P54" s="45">
        <f t="shared" si="30"/>
        <v>104.60652591170825</v>
      </c>
      <c r="Q54" s="45">
        <f t="shared" si="30"/>
        <v>104.60652591170825</v>
      </c>
      <c r="R54" s="45">
        <f t="shared" si="30"/>
        <v>104.60652591170825</v>
      </c>
      <c r="S54" s="45">
        <f t="shared" si="30"/>
        <v>104.50623202301055</v>
      </c>
      <c r="T54" s="45">
        <f t="shared" si="30"/>
        <v>104.50623202301055</v>
      </c>
      <c r="U54" s="45">
        <f t="shared" si="30"/>
        <v>103.92720306513409</v>
      </c>
      <c r="V54" s="45">
        <f t="shared" si="30"/>
        <v>103.92720306513409</v>
      </c>
      <c r="W54" s="45">
        <f t="shared" si="30"/>
        <v>103.44827586206895</v>
      </c>
      <c r="X54" s="6">
        <f>F52*G52*H54*I54*J54*K54*L54*M54*N54*O54*P54*Q54*R54*S54*T54*U54*V54*W54</f>
        <v>1.6698863589013328E+36</v>
      </c>
    </row>
    <row r="55" spans="1:24" ht="22.5" customHeight="1" x14ac:dyDescent="0.3">
      <c r="A55" s="100">
        <v>11</v>
      </c>
      <c r="B55" s="99" t="s">
        <v>40</v>
      </c>
      <c r="C55" s="99" t="s">
        <v>13</v>
      </c>
      <c r="D55" s="4" t="s">
        <v>14</v>
      </c>
      <c r="E55" s="102">
        <v>102.3</v>
      </c>
      <c r="F55" s="102">
        <v>99.5</v>
      </c>
      <c r="G55" s="125">
        <v>100.1</v>
      </c>
      <c r="H55" s="49">
        <v>101.9</v>
      </c>
      <c r="I55" s="49">
        <v>101.7</v>
      </c>
      <c r="J55" s="49">
        <v>102.1</v>
      </c>
      <c r="K55" s="49">
        <v>102.3</v>
      </c>
      <c r="L55" s="49">
        <v>102.5</v>
      </c>
      <c r="M55" s="53">
        <v>102.5</v>
      </c>
      <c r="N55" s="45">
        <v>102.6</v>
      </c>
      <c r="O55" s="45">
        <v>102.7</v>
      </c>
      <c r="P55" s="45">
        <v>102.7</v>
      </c>
      <c r="Q55" s="45">
        <v>102.8</v>
      </c>
      <c r="R55" s="45">
        <v>102.8</v>
      </c>
      <c r="S55" s="45">
        <v>102.8</v>
      </c>
      <c r="T55" s="45">
        <v>102.8</v>
      </c>
      <c r="U55" s="45">
        <v>102.9</v>
      </c>
      <c r="V55" s="45">
        <v>103</v>
      </c>
      <c r="W55" s="45">
        <v>103</v>
      </c>
      <c r="X55" s="6">
        <f>H55*I55*J55*K55*L55*M55*N55*O55*P55*Q55*R55*S55*T55*U55*V55*W55</f>
        <v>1.5003575715722549E+32</v>
      </c>
    </row>
    <row r="56" spans="1:24" x14ac:dyDescent="0.3">
      <c r="A56" s="100"/>
      <c r="B56" s="99"/>
      <c r="C56" s="99"/>
      <c r="D56" s="4" t="s">
        <v>11</v>
      </c>
      <c r="E56" s="102"/>
      <c r="F56" s="102"/>
      <c r="G56" s="126"/>
      <c r="H56" s="49">
        <v>102.2</v>
      </c>
      <c r="I56" s="49">
        <v>101.8</v>
      </c>
      <c r="J56" s="49">
        <v>102.5</v>
      </c>
      <c r="K56" s="49">
        <v>102.8</v>
      </c>
      <c r="L56" s="49">
        <v>103</v>
      </c>
      <c r="M56" s="53">
        <v>102.8</v>
      </c>
      <c r="N56" s="45">
        <v>102.8</v>
      </c>
      <c r="O56" s="45">
        <v>102.9</v>
      </c>
      <c r="P56" s="45">
        <v>102.9</v>
      </c>
      <c r="Q56" s="45">
        <v>103</v>
      </c>
      <c r="R56" s="45">
        <v>103</v>
      </c>
      <c r="S56" s="45">
        <v>103</v>
      </c>
      <c r="T56" s="45">
        <v>103</v>
      </c>
      <c r="U56" s="45">
        <v>103.1</v>
      </c>
      <c r="V56" s="45">
        <v>103.2</v>
      </c>
      <c r="W56" s="45">
        <v>103.3</v>
      </c>
      <c r="X56" s="6">
        <f t="shared" ref="X56:X57" si="31">H56*I56*J56*K56*L56*M56*N56*O56*P56*Q56*R56*S56*T56*U56*V56*W56</f>
        <v>1.5629944659004456E+32</v>
      </c>
    </row>
    <row r="57" spans="1:24" x14ac:dyDescent="0.3">
      <c r="A57" s="100"/>
      <c r="B57" s="99"/>
      <c r="C57" s="99"/>
      <c r="D57" s="4" t="s">
        <v>12</v>
      </c>
      <c r="E57" s="102"/>
      <c r="F57" s="102"/>
      <c r="G57" s="127"/>
      <c r="H57" s="49">
        <v>102.2</v>
      </c>
      <c r="I57" s="49">
        <v>102.3</v>
      </c>
      <c r="J57" s="49">
        <v>102.6</v>
      </c>
      <c r="K57" s="49">
        <v>102.9</v>
      </c>
      <c r="L57" s="49">
        <v>103.1</v>
      </c>
      <c r="M57" s="53">
        <v>103.1</v>
      </c>
      <c r="N57" s="45">
        <v>103.1</v>
      </c>
      <c r="O57" s="45">
        <v>103.1</v>
      </c>
      <c r="P57" s="45">
        <v>103.1</v>
      </c>
      <c r="Q57" s="45">
        <v>103.2</v>
      </c>
      <c r="R57" s="45">
        <v>103.2</v>
      </c>
      <c r="S57" s="45">
        <v>103.2</v>
      </c>
      <c r="T57" s="45">
        <v>103.2</v>
      </c>
      <c r="U57" s="45">
        <v>103.2</v>
      </c>
      <c r="V57" s="45">
        <v>103.5</v>
      </c>
      <c r="W57" s="45">
        <v>103.6</v>
      </c>
      <c r="X57" s="6">
        <f t="shared" si="31"/>
        <v>1.6139169513930486E+32</v>
      </c>
    </row>
    <row r="58" spans="1:24" ht="30" customHeight="1" x14ac:dyDescent="0.3">
      <c r="A58" s="100">
        <v>12</v>
      </c>
      <c r="B58" s="106" t="s">
        <v>53</v>
      </c>
      <c r="C58" s="99" t="s">
        <v>17</v>
      </c>
      <c r="D58" s="4" t="s">
        <v>14</v>
      </c>
      <c r="E58" s="102">
        <v>18931</v>
      </c>
      <c r="F58" s="102">
        <v>22082</v>
      </c>
      <c r="G58" s="125">
        <v>24914</v>
      </c>
      <c r="H58" s="53">
        <v>27556</v>
      </c>
      <c r="I58" s="53">
        <v>29751</v>
      </c>
      <c r="J58" s="53">
        <v>31641</v>
      </c>
      <c r="K58" s="53">
        <v>33855</v>
      </c>
      <c r="L58" s="53">
        <v>36293</v>
      </c>
      <c r="M58" s="53">
        <f>L58*M61/100</f>
        <v>38797.217000000004</v>
      </c>
      <c r="N58" s="48">
        <f t="shared" ref="N58:W58" si="32">M58*N61/100</f>
        <v>41474.224973000011</v>
      </c>
      <c r="O58" s="48">
        <f t="shared" si="32"/>
        <v>44335.946496137018</v>
      </c>
      <c r="P58" s="48">
        <f t="shared" si="32"/>
        <v>47395.126804370469</v>
      </c>
      <c r="Q58" s="48">
        <f t="shared" si="32"/>
        <v>50712.785680676403</v>
      </c>
      <c r="R58" s="48">
        <f t="shared" si="32"/>
        <v>54262.680678323748</v>
      </c>
      <c r="S58" s="48">
        <f t="shared" si="32"/>
        <v>58061.068325806409</v>
      </c>
      <c r="T58" s="45">
        <f t="shared" si="32"/>
        <v>62125.343108612855</v>
      </c>
      <c r="U58" s="45">
        <f t="shared" si="32"/>
        <v>66411.991783107151</v>
      </c>
      <c r="V58" s="45">
        <f t="shared" si="32"/>
        <v>70861.595232575331</v>
      </c>
      <c r="W58" s="45">
        <f t="shared" si="32"/>
        <v>75609.32211315789</v>
      </c>
      <c r="X58" s="16">
        <f>W58/F58*100</f>
        <v>342.40250934316589</v>
      </c>
    </row>
    <row r="59" spans="1:24" x14ac:dyDescent="0.3">
      <c r="A59" s="100"/>
      <c r="B59" s="106"/>
      <c r="C59" s="99"/>
      <c r="D59" s="4" t="s">
        <v>11</v>
      </c>
      <c r="E59" s="102"/>
      <c r="F59" s="102"/>
      <c r="G59" s="126"/>
      <c r="H59" s="53">
        <v>27787</v>
      </c>
      <c r="I59" s="53">
        <v>30229</v>
      </c>
      <c r="J59" s="53">
        <v>32456</v>
      </c>
      <c r="K59" s="53">
        <v>35052</v>
      </c>
      <c r="L59" s="53">
        <v>37927</v>
      </c>
      <c r="M59" s="53">
        <f>L59*M62/100</f>
        <v>40923.233</v>
      </c>
      <c r="N59" s="48">
        <f t="shared" ref="N59:W59" si="33">M59*N62/100</f>
        <v>44156.168407000005</v>
      </c>
      <c r="O59" s="48">
        <f t="shared" si="33"/>
        <v>47644.505711153011</v>
      </c>
      <c r="P59" s="48">
        <f t="shared" si="33"/>
        <v>51408.421662334098</v>
      </c>
      <c r="Q59" s="48">
        <f t="shared" si="33"/>
        <v>55521.095395320823</v>
      </c>
      <c r="R59" s="48">
        <f t="shared" si="33"/>
        <v>59962.783026946483</v>
      </c>
      <c r="S59" s="48">
        <f t="shared" si="33"/>
        <v>64759.805669102207</v>
      </c>
      <c r="T59" s="45">
        <f t="shared" si="33"/>
        <v>69940.590122630383</v>
      </c>
      <c r="U59" s="45">
        <f t="shared" si="33"/>
        <v>75326.01556207292</v>
      </c>
      <c r="V59" s="45">
        <f t="shared" si="33"/>
        <v>80975.466729228385</v>
      </c>
      <c r="W59" s="45">
        <f t="shared" si="33"/>
        <v>87048.626733920522</v>
      </c>
      <c r="X59" s="16">
        <f>W59/F58*100</f>
        <v>394.20626181469305</v>
      </c>
    </row>
    <row r="60" spans="1:24" ht="29.25" customHeight="1" x14ac:dyDescent="0.3">
      <c r="A60" s="100"/>
      <c r="B60" s="106"/>
      <c r="C60" s="99"/>
      <c r="D60" s="4" t="s">
        <v>12</v>
      </c>
      <c r="E60" s="102"/>
      <c r="F60" s="102"/>
      <c r="G60" s="127"/>
      <c r="H60" s="53">
        <f>G58*1.12</f>
        <v>27903.680000000004</v>
      </c>
      <c r="I60" s="53">
        <f>H60*1.099</f>
        <v>30666.144320000003</v>
      </c>
      <c r="J60" s="53">
        <f>I60*1.08</f>
        <v>33119.435865600004</v>
      </c>
      <c r="K60" s="53">
        <f>J60*1.089</f>
        <v>36067.065657638406</v>
      </c>
      <c r="L60" s="53">
        <f>K60*1.09</f>
        <v>39313.101566825862</v>
      </c>
      <c r="M60" s="53">
        <f>L60*M63/100</f>
        <v>42851.280707840197</v>
      </c>
      <c r="N60" s="48">
        <f t="shared" ref="N60:W60" si="34">M60*N63/100</f>
        <v>46707.895971545811</v>
      </c>
      <c r="O60" s="48">
        <f t="shared" si="34"/>
        <v>50911.606608984934</v>
      </c>
      <c r="P60" s="48">
        <f t="shared" si="34"/>
        <v>55493.651203793575</v>
      </c>
      <c r="Q60" s="48">
        <f t="shared" si="34"/>
        <v>60488.079812134994</v>
      </c>
      <c r="R60" s="48">
        <f t="shared" si="34"/>
        <v>65932.006995227144</v>
      </c>
      <c r="S60" s="48">
        <f t="shared" si="34"/>
        <v>71865.887624797586</v>
      </c>
      <c r="T60" s="45">
        <f t="shared" si="34"/>
        <v>78333.817511029367</v>
      </c>
      <c r="U60" s="45">
        <f t="shared" si="34"/>
        <v>84992.191999466871</v>
      </c>
      <c r="V60" s="45">
        <f t="shared" si="34"/>
        <v>92216.528319421559</v>
      </c>
      <c r="W60" s="45">
        <f t="shared" si="34"/>
        <v>99593.850584975269</v>
      </c>
      <c r="X60" s="16">
        <f>W60/F58*100</f>
        <v>451.01825280760471</v>
      </c>
    </row>
    <row r="61" spans="1:24" s="24" customFormat="1" hidden="1" outlineLevel="1" x14ac:dyDescent="0.25">
      <c r="A61" s="107" t="s">
        <v>51</v>
      </c>
      <c r="B61" s="110" t="s">
        <v>52</v>
      </c>
      <c r="C61" s="145" t="s">
        <v>13</v>
      </c>
      <c r="D61" s="20" t="s">
        <v>14</v>
      </c>
      <c r="E61" s="116">
        <v>105.4</v>
      </c>
      <c r="F61" s="116">
        <f>F58/E58*100</f>
        <v>116.64465691194337</v>
      </c>
      <c r="G61" s="116">
        <f>G58/F58*100</f>
        <v>112.82492527850738</v>
      </c>
      <c r="H61" s="53">
        <f>H58/G58*100</f>
        <v>110.60447940916754</v>
      </c>
      <c r="I61" s="53">
        <f>I58/H58*100</f>
        <v>107.96559732907534</v>
      </c>
      <c r="J61" s="53">
        <f t="shared" ref="J61:L61" si="35">J58/I58*100</f>
        <v>106.35272763940708</v>
      </c>
      <c r="K61" s="53">
        <f t="shared" si="35"/>
        <v>106.99725040295817</v>
      </c>
      <c r="L61" s="53">
        <f t="shared" si="35"/>
        <v>107.20129966031607</v>
      </c>
      <c r="M61" s="52">
        <v>106.9</v>
      </c>
      <c r="N61" s="46">
        <v>106.9</v>
      </c>
      <c r="O61" s="46">
        <v>106.9</v>
      </c>
      <c r="P61" s="46">
        <v>106.9</v>
      </c>
      <c r="Q61" s="46">
        <v>107</v>
      </c>
      <c r="R61" s="46">
        <v>107</v>
      </c>
      <c r="S61" s="46">
        <v>107</v>
      </c>
      <c r="T61" s="46">
        <v>107</v>
      </c>
      <c r="U61" s="46">
        <v>106.9</v>
      </c>
      <c r="V61" s="46">
        <v>106.7</v>
      </c>
      <c r="W61" s="46">
        <v>106.7</v>
      </c>
      <c r="X61" s="23"/>
    </row>
    <row r="62" spans="1:24" s="24" customFormat="1" hidden="1" outlineLevel="1" x14ac:dyDescent="0.25">
      <c r="A62" s="108"/>
      <c r="B62" s="111"/>
      <c r="C62" s="145"/>
      <c r="D62" s="20" t="s">
        <v>11</v>
      </c>
      <c r="E62" s="117"/>
      <c r="F62" s="117"/>
      <c r="G62" s="117"/>
      <c r="H62" s="53">
        <f>H59/G58*100</f>
        <v>111.53166894115758</v>
      </c>
      <c r="I62" s="53">
        <f>I59/H59*100</f>
        <v>108.78828229027964</v>
      </c>
      <c r="J62" s="53">
        <f t="shared" ref="J62:L62" si="36">J59/I59*100</f>
        <v>107.36709781997421</v>
      </c>
      <c r="K62" s="53">
        <f t="shared" si="36"/>
        <v>107.99852107468573</v>
      </c>
      <c r="L62" s="53">
        <f t="shared" si="36"/>
        <v>108.20209973753281</v>
      </c>
      <c r="M62" s="52">
        <v>107.9</v>
      </c>
      <c r="N62" s="46">
        <v>107.9</v>
      </c>
      <c r="O62" s="46">
        <v>107.9</v>
      </c>
      <c r="P62" s="46">
        <v>107.9</v>
      </c>
      <c r="Q62" s="46">
        <v>108</v>
      </c>
      <c r="R62" s="46">
        <v>108</v>
      </c>
      <c r="S62" s="46">
        <v>108</v>
      </c>
      <c r="T62" s="46">
        <v>108</v>
      </c>
      <c r="U62" s="46">
        <v>107.7</v>
      </c>
      <c r="V62" s="46">
        <v>107.5</v>
      </c>
      <c r="W62" s="46">
        <v>107.5</v>
      </c>
    </row>
    <row r="63" spans="1:24" s="24" customFormat="1" hidden="1" outlineLevel="1" x14ac:dyDescent="0.25">
      <c r="A63" s="109"/>
      <c r="B63" s="112"/>
      <c r="C63" s="145"/>
      <c r="D63" s="20" t="s">
        <v>12</v>
      </c>
      <c r="E63" s="118"/>
      <c r="F63" s="118"/>
      <c r="G63" s="118"/>
      <c r="H63" s="53">
        <f>H60/G58*100</f>
        <v>112.00000000000001</v>
      </c>
      <c r="I63" s="53">
        <f>I60/H60*100</f>
        <v>109.89999999999999</v>
      </c>
      <c r="J63" s="53">
        <f t="shared" ref="J63:L63" si="37">J60/I60*100</f>
        <v>108</v>
      </c>
      <c r="K63" s="53">
        <f t="shared" si="37"/>
        <v>108.89999999999999</v>
      </c>
      <c r="L63" s="53">
        <f t="shared" si="37"/>
        <v>109.00000000000001</v>
      </c>
      <c r="M63" s="52">
        <v>109</v>
      </c>
      <c r="N63" s="46">
        <v>109</v>
      </c>
      <c r="O63" s="46">
        <v>109</v>
      </c>
      <c r="P63" s="46">
        <v>109</v>
      </c>
      <c r="Q63" s="46">
        <v>109</v>
      </c>
      <c r="R63" s="46">
        <v>109</v>
      </c>
      <c r="S63" s="46">
        <v>109</v>
      </c>
      <c r="T63" s="46">
        <v>109</v>
      </c>
      <c r="U63" s="46">
        <v>108.5</v>
      </c>
      <c r="V63" s="46">
        <v>108.5</v>
      </c>
      <c r="W63" s="46">
        <v>108</v>
      </c>
    </row>
    <row r="64" spans="1:24" ht="21.75" customHeight="1" collapsed="1" x14ac:dyDescent="0.3">
      <c r="A64" s="100">
        <v>13</v>
      </c>
      <c r="B64" s="106" t="s">
        <v>18</v>
      </c>
      <c r="C64" s="99" t="s">
        <v>13</v>
      </c>
      <c r="D64" s="4" t="s">
        <v>14</v>
      </c>
      <c r="E64" s="97">
        <f t="shared" ref="E64:W64" si="38">E61/E10*100</f>
        <v>101.73745173745175</v>
      </c>
      <c r="F64" s="98">
        <f t="shared" si="38"/>
        <v>112.09365453771225</v>
      </c>
      <c r="G64" s="11">
        <f t="shared" si="38"/>
        <v>107.86321728346786</v>
      </c>
      <c r="H64" s="53">
        <f t="shared" si="38"/>
        <v>106.35046097035341</v>
      </c>
      <c r="I64" s="53">
        <f t="shared" si="38"/>
        <v>103.81307435488014</v>
      </c>
      <c r="J64" s="53">
        <f t="shared" si="38"/>
        <v>102.26223811481449</v>
      </c>
      <c r="K64" s="53">
        <f t="shared" si="38"/>
        <v>102.88197154130594</v>
      </c>
      <c r="L64" s="53">
        <f t="shared" si="38"/>
        <v>103.07817275030391</v>
      </c>
      <c r="M64" s="49">
        <f t="shared" si="38"/>
        <v>102.78846153846155</v>
      </c>
      <c r="N64" s="45">
        <f t="shared" si="38"/>
        <v>102.78846153846155</v>
      </c>
      <c r="O64" s="45">
        <f t="shared" si="38"/>
        <v>102.78846153846155</v>
      </c>
      <c r="P64" s="45">
        <f t="shared" si="38"/>
        <v>102.78846153846155</v>
      </c>
      <c r="Q64" s="45">
        <f t="shared" si="38"/>
        <v>102.88461538461537</v>
      </c>
      <c r="R64" s="45">
        <f t="shared" si="38"/>
        <v>102.88461538461537</v>
      </c>
      <c r="S64" s="45">
        <f t="shared" si="38"/>
        <v>102.88461538461537</v>
      </c>
      <c r="T64" s="45">
        <f t="shared" si="38"/>
        <v>102.88461538461537</v>
      </c>
      <c r="U64" s="45">
        <f t="shared" si="38"/>
        <v>102.78846153846155</v>
      </c>
      <c r="V64" s="45">
        <f t="shared" si="38"/>
        <v>102.59615384615385</v>
      </c>
      <c r="W64" s="45">
        <f t="shared" si="38"/>
        <v>102.59615384615385</v>
      </c>
      <c r="X64" s="16">
        <f>(F64*G64*H64*I64*J64*K64*L64*M64*N64*O64*P64*Q64*R64*S64*T64*U64*V64*W64)/1E+36</f>
        <v>1.9590830809912367</v>
      </c>
    </row>
    <row r="65" spans="1:24" x14ac:dyDescent="0.3">
      <c r="A65" s="100"/>
      <c r="B65" s="106"/>
      <c r="C65" s="99"/>
      <c r="D65" s="4" t="s">
        <v>11</v>
      </c>
      <c r="E65" s="97"/>
      <c r="F65" s="98"/>
      <c r="G65" s="11">
        <f>G61/G11*100</f>
        <v>108.17346623059191</v>
      </c>
      <c r="H65" s="53">
        <f t="shared" ref="H65:W65" si="39">H62/H11*100</f>
        <v>107.44862133059496</v>
      </c>
      <c r="I65" s="53">
        <f t="shared" si="39"/>
        <v>104.60411758680735</v>
      </c>
      <c r="J65" s="53">
        <f t="shared" si="39"/>
        <v>103.23759405766751</v>
      </c>
      <c r="K65" s="53">
        <f t="shared" si="39"/>
        <v>103.84473180258243</v>
      </c>
      <c r="L65" s="53">
        <f t="shared" si="39"/>
        <v>104.04048051685845</v>
      </c>
      <c r="M65" s="49">
        <f t="shared" si="39"/>
        <v>103.75000000000001</v>
      </c>
      <c r="N65" s="45">
        <f t="shared" si="39"/>
        <v>103.75000000000001</v>
      </c>
      <c r="O65" s="45">
        <f t="shared" si="39"/>
        <v>103.75000000000001</v>
      </c>
      <c r="P65" s="45">
        <f t="shared" si="39"/>
        <v>103.75000000000001</v>
      </c>
      <c r="Q65" s="45">
        <f t="shared" si="39"/>
        <v>103.84615384615385</v>
      </c>
      <c r="R65" s="45">
        <f t="shared" si="39"/>
        <v>103.84615384615385</v>
      </c>
      <c r="S65" s="45">
        <f t="shared" si="39"/>
        <v>103.84615384615385</v>
      </c>
      <c r="T65" s="45">
        <f t="shared" si="39"/>
        <v>103.84615384615385</v>
      </c>
      <c r="U65" s="45">
        <f t="shared" si="39"/>
        <v>103.55769230769232</v>
      </c>
      <c r="V65" s="45">
        <f t="shared" si="39"/>
        <v>103.36538461538463</v>
      </c>
      <c r="W65" s="45">
        <f t="shared" si="39"/>
        <v>103.36538461538463</v>
      </c>
      <c r="X65" s="16">
        <f>(F64*G65*H65*I65*J65*K65*L65*M65*N65*O65*P65*Q65*R65*S65*T65*U65*V65*W65)/1E+36</f>
        <v>2.2663281630374521</v>
      </c>
    </row>
    <row r="66" spans="1:24" x14ac:dyDescent="0.3">
      <c r="A66" s="100"/>
      <c r="B66" s="106"/>
      <c r="C66" s="99"/>
      <c r="D66" s="4" t="s">
        <v>12</v>
      </c>
      <c r="E66" s="97"/>
      <c r="F66" s="98"/>
      <c r="G66" s="11">
        <f>G61/G12*100</f>
        <v>108.17346623059191</v>
      </c>
      <c r="H66" s="53">
        <f t="shared" ref="H66:W66" si="40">H63/H12*100</f>
        <v>107.89980732177267</v>
      </c>
      <c r="I66" s="53">
        <f t="shared" si="40"/>
        <v>105.67307692307692</v>
      </c>
      <c r="J66" s="53">
        <f t="shared" si="40"/>
        <v>103.84615384615385</v>
      </c>
      <c r="K66" s="53">
        <f t="shared" si="40"/>
        <v>104.71153846153844</v>
      </c>
      <c r="L66" s="53">
        <f t="shared" si="40"/>
        <v>104.80769230769231</v>
      </c>
      <c r="M66" s="49">
        <f t="shared" si="40"/>
        <v>104.80769230769231</v>
      </c>
      <c r="N66" s="45">
        <f t="shared" si="40"/>
        <v>104.80769230769231</v>
      </c>
      <c r="O66" s="45">
        <f t="shared" si="40"/>
        <v>104.80769230769231</v>
      </c>
      <c r="P66" s="45">
        <f t="shared" si="40"/>
        <v>104.80769230769231</v>
      </c>
      <c r="Q66" s="45">
        <f t="shared" si="40"/>
        <v>104.80769230769231</v>
      </c>
      <c r="R66" s="45">
        <f t="shared" si="40"/>
        <v>104.80769230769231</v>
      </c>
      <c r="S66" s="45">
        <f t="shared" si="40"/>
        <v>104.80769230769231</v>
      </c>
      <c r="T66" s="45">
        <f t="shared" si="40"/>
        <v>104.80769230769231</v>
      </c>
      <c r="U66" s="45">
        <f t="shared" si="40"/>
        <v>104.32692307692308</v>
      </c>
      <c r="V66" s="45">
        <f t="shared" si="40"/>
        <v>104.32692307692308</v>
      </c>
      <c r="W66" s="45">
        <f t="shared" si="40"/>
        <v>103.84615384615385</v>
      </c>
      <c r="X66" s="16">
        <f>(F64*G66*H66*I66*J66*K66*L66*M66*N66*O66*P66*Q66*R66*S66*T66*U66*V66*W66)/1E+36</f>
        <v>2.5929455399222188</v>
      </c>
    </row>
    <row r="67" spans="1:24" ht="24.75" customHeight="1" x14ac:dyDescent="0.3">
      <c r="A67" s="100">
        <v>14</v>
      </c>
      <c r="B67" s="101" t="s">
        <v>41</v>
      </c>
      <c r="C67" s="99" t="s">
        <v>46</v>
      </c>
      <c r="D67" s="4" t="s">
        <v>14</v>
      </c>
      <c r="E67" s="102">
        <v>6273</v>
      </c>
      <c r="F67" s="137">
        <v>6138</v>
      </c>
      <c r="G67" s="142">
        <v>6081</v>
      </c>
      <c r="H67" s="54">
        <v>6073</v>
      </c>
      <c r="I67" s="54">
        <v>6060</v>
      </c>
      <c r="J67" s="54">
        <v>6060</v>
      </c>
      <c r="K67" s="54">
        <v>6108</v>
      </c>
      <c r="L67" s="54">
        <v>6113</v>
      </c>
      <c r="M67" s="54">
        <v>6113</v>
      </c>
      <c r="N67" s="54">
        <v>6113</v>
      </c>
      <c r="O67" s="54">
        <v>6113</v>
      </c>
      <c r="P67" s="54">
        <v>6113</v>
      </c>
      <c r="Q67" s="54">
        <v>6113</v>
      </c>
      <c r="R67" s="54">
        <v>6113</v>
      </c>
      <c r="S67" s="54">
        <v>6113</v>
      </c>
      <c r="T67" s="54">
        <v>6113</v>
      </c>
      <c r="U67" s="54">
        <v>6113</v>
      </c>
      <c r="V67" s="54">
        <v>6113</v>
      </c>
      <c r="W67" s="54">
        <v>6113</v>
      </c>
    </row>
    <row r="68" spans="1:24" x14ac:dyDescent="0.3">
      <c r="A68" s="100"/>
      <c r="B68" s="101"/>
      <c r="C68" s="99"/>
      <c r="D68" s="4" t="s">
        <v>11</v>
      </c>
      <c r="E68" s="102"/>
      <c r="F68" s="137"/>
      <c r="G68" s="143"/>
      <c r="H68" s="54">
        <v>6087</v>
      </c>
      <c r="I68" s="54">
        <v>6133</v>
      </c>
      <c r="J68" s="54">
        <v>6144</v>
      </c>
      <c r="K68" s="54">
        <v>6150</v>
      </c>
      <c r="L68" s="54">
        <v>6153</v>
      </c>
      <c r="M68" s="54">
        <v>6153</v>
      </c>
      <c r="N68" s="54">
        <v>6153</v>
      </c>
      <c r="O68" s="54">
        <v>6153</v>
      </c>
      <c r="P68" s="54">
        <v>6153</v>
      </c>
      <c r="Q68" s="54">
        <v>6153</v>
      </c>
      <c r="R68" s="54">
        <v>6153</v>
      </c>
      <c r="S68" s="54">
        <v>6153</v>
      </c>
      <c r="T68" s="54">
        <v>6153</v>
      </c>
      <c r="U68" s="54">
        <v>6153</v>
      </c>
      <c r="V68" s="54">
        <v>6153</v>
      </c>
      <c r="W68" s="54">
        <v>6153</v>
      </c>
    </row>
    <row r="69" spans="1:24" x14ac:dyDescent="0.3">
      <c r="A69" s="100"/>
      <c r="B69" s="101"/>
      <c r="C69" s="99"/>
      <c r="D69" s="4" t="s">
        <v>12</v>
      </c>
      <c r="E69" s="102"/>
      <c r="F69" s="137"/>
      <c r="G69" s="144"/>
      <c r="H69" s="54">
        <v>6094</v>
      </c>
      <c r="I69" s="54">
        <v>6137</v>
      </c>
      <c r="J69" s="54">
        <v>6148</v>
      </c>
      <c r="K69" s="54">
        <v>6153</v>
      </c>
      <c r="L69" s="54">
        <v>6157</v>
      </c>
      <c r="M69" s="54">
        <v>6157</v>
      </c>
      <c r="N69" s="54">
        <v>6157</v>
      </c>
      <c r="O69" s="54">
        <v>6157</v>
      </c>
      <c r="P69" s="54">
        <v>6157</v>
      </c>
      <c r="Q69" s="54">
        <v>6157</v>
      </c>
      <c r="R69" s="54">
        <v>6157</v>
      </c>
      <c r="S69" s="54">
        <v>6157</v>
      </c>
      <c r="T69" s="54">
        <v>6157</v>
      </c>
      <c r="U69" s="54">
        <v>6157</v>
      </c>
      <c r="V69" s="54">
        <v>6157</v>
      </c>
      <c r="W69" s="54">
        <v>6157</v>
      </c>
    </row>
    <row r="70" spans="1:24" x14ac:dyDescent="0.3">
      <c r="A70" s="100">
        <v>15</v>
      </c>
      <c r="B70" s="99" t="s">
        <v>42</v>
      </c>
      <c r="C70" s="99" t="s">
        <v>13</v>
      </c>
      <c r="D70" s="4" t="s">
        <v>14</v>
      </c>
      <c r="E70" s="102">
        <f>100-54.18</f>
        <v>45.82</v>
      </c>
      <c r="F70" s="102">
        <f>100-53.68</f>
        <v>46.32</v>
      </c>
      <c r="G70" s="125">
        <f>100-53.18</f>
        <v>46.82</v>
      </c>
      <c r="H70" s="53">
        <f>100-52.68</f>
        <v>47.32</v>
      </c>
      <c r="I70" s="53">
        <f>100-52.18</f>
        <v>47.82</v>
      </c>
      <c r="J70" s="53">
        <f>I70+0.6</f>
        <v>48.42</v>
      </c>
      <c r="K70" s="53">
        <f t="shared" ref="K70:R70" si="41">J70+0.6</f>
        <v>49.02</v>
      </c>
      <c r="L70" s="53">
        <f t="shared" si="41"/>
        <v>49.620000000000005</v>
      </c>
      <c r="M70" s="49">
        <f t="shared" si="41"/>
        <v>50.220000000000006</v>
      </c>
      <c r="N70" s="45">
        <f t="shared" si="41"/>
        <v>50.820000000000007</v>
      </c>
      <c r="O70" s="45">
        <f t="shared" si="41"/>
        <v>51.420000000000009</v>
      </c>
      <c r="P70" s="45">
        <f t="shared" si="41"/>
        <v>52.02000000000001</v>
      </c>
      <c r="Q70" s="45">
        <f t="shared" si="41"/>
        <v>52.620000000000012</v>
      </c>
      <c r="R70" s="45">
        <f t="shared" si="41"/>
        <v>53.220000000000013</v>
      </c>
      <c r="S70" s="45">
        <f>R70+1</f>
        <v>54.220000000000013</v>
      </c>
      <c r="T70" s="45">
        <f t="shared" ref="T70:W70" si="42">S70+1</f>
        <v>55.220000000000013</v>
      </c>
      <c r="U70" s="45">
        <f t="shared" si="42"/>
        <v>56.220000000000013</v>
      </c>
      <c r="V70" s="45">
        <f t="shared" si="42"/>
        <v>57.220000000000013</v>
      </c>
      <c r="W70" s="45">
        <f t="shared" si="42"/>
        <v>58.220000000000013</v>
      </c>
    </row>
    <row r="71" spans="1:24" x14ac:dyDescent="0.3">
      <c r="A71" s="100"/>
      <c r="B71" s="99"/>
      <c r="C71" s="99"/>
      <c r="D71" s="4" t="s">
        <v>11</v>
      </c>
      <c r="E71" s="102"/>
      <c r="F71" s="102"/>
      <c r="G71" s="126"/>
      <c r="H71" s="53">
        <f>G70+0.8</f>
        <v>47.62</v>
      </c>
      <c r="I71" s="53">
        <f>H71+0.5</f>
        <v>48.12</v>
      </c>
      <c r="J71" s="53">
        <f t="shared" ref="J71:R72" si="43">I71+0.6</f>
        <v>48.72</v>
      </c>
      <c r="K71" s="53">
        <f t="shared" si="43"/>
        <v>49.32</v>
      </c>
      <c r="L71" s="53">
        <f t="shared" si="43"/>
        <v>49.92</v>
      </c>
      <c r="M71" s="49">
        <f t="shared" si="43"/>
        <v>50.52</v>
      </c>
      <c r="N71" s="45">
        <f t="shared" si="43"/>
        <v>51.120000000000005</v>
      </c>
      <c r="O71" s="45">
        <f t="shared" si="43"/>
        <v>51.720000000000006</v>
      </c>
      <c r="P71" s="45">
        <f t="shared" si="43"/>
        <v>52.320000000000007</v>
      </c>
      <c r="Q71" s="45">
        <f t="shared" si="43"/>
        <v>52.920000000000009</v>
      </c>
      <c r="R71" s="45">
        <f t="shared" si="43"/>
        <v>53.52000000000001</v>
      </c>
      <c r="S71" s="45">
        <f t="shared" ref="S71:W72" si="44">R71+1</f>
        <v>54.52000000000001</v>
      </c>
      <c r="T71" s="45">
        <f t="shared" si="44"/>
        <v>55.52000000000001</v>
      </c>
      <c r="U71" s="45">
        <f t="shared" si="44"/>
        <v>56.52000000000001</v>
      </c>
      <c r="V71" s="45">
        <f t="shared" si="44"/>
        <v>57.52000000000001</v>
      </c>
      <c r="W71" s="45">
        <f t="shared" si="44"/>
        <v>58.52000000000001</v>
      </c>
    </row>
    <row r="72" spans="1:24" ht="40.5" customHeight="1" x14ac:dyDescent="0.3">
      <c r="A72" s="100"/>
      <c r="B72" s="99"/>
      <c r="C72" s="99"/>
      <c r="D72" s="4" t="s">
        <v>12</v>
      </c>
      <c r="E72" s="102"/>
      <c r="F72" s="102"/>
      <c r="G72" s="127"/>
      <c r="H72" s="53">
        <f>G70+1</f>
        <v>47.82</v>
      </c>
      <c r="I72" s="53">
        <f>H72+0.5</f>
        <v>48.32</v>
      </c>
      <c r="J72" s="53">
        <f t="shared" si="43"/>
        <v>48.92</v>
      </c>
      <c r="K72" s="53">
        <f t="shared" si="43"/>
        <v>49.52</v>
      </c>
      <c r="L72" s="53">
        <f t="shared" si="43"/>
        <v>50.120000000000005</v>
      </c>
      <c r="M72" s="49">
        <f t="shared" si="43"/>
        <v>50.720000000000006</v>
      </c>
      <c r="N72" s="45">
        <f t="shared" si="43"/>
        <v>51.320000000000007</v>
      </c>
      <c r="O72" s="45">
        <f t="shared" si="43"/>
        <v>51.920000000000009</v>
      </c>
      <c r="P72" s="45">
        <f t="shared" si="43"/>
        <v>52.52000000000001</v>
      </c>
      <c r="Q72" s="45">
        <f t="shared" si="43"/>
        <v>53.120000000000012</v>
      </c>
      <c r="R72" s="45">
        <f t="shared" si="43"/>
        <v>53.720000000000013</v>
      </c>
      <c r="S72" s="45">
        <f t="shared" si="44"/>
        <v>54.720000000000013</v>
      </c>
      <c r="T72" s="45">
        <f t="shared" si="44"/>
        <v>55.720000000000013</v>
      </c>
      <c r="U72" s="45">
        <f t="shared" si="44"/>
        <v>56.720000000000013</v>
      </c>
      <c r="V72" s="45">
        <f t="shared" si="44"/>
        <v>57.720000000000013</v>
      </c>
      <c r="W72" s="45">
        <f t="shared" si="44"/>
        <v>58.720000000000013</v>
      </c>
    </row>
    <row r="73" spans="1:24" ht="22.5" x14ac:dyDescent="0.3">
      <c r="A73" s="94"/>
      <c r="B73" s="94"/>
      <c r="C73" s="94"/>
      <c r="D73" s="94"/>
    </row>
    <row r="74" spans="1:24" ht="22.5" x14ac:dyDescent="0.3">
      <c r="A74" s="94" t="s">
        <v>68</v>
      </c>
      <c r="B74" s="94"/>
      <c r="C74" s="94"/>
      <c r="D74" s="94"/>
    </row>
    <row r="75" spans="1:24" ht="22.5" x14ac:dyDescent="0.3">
      <c r="A75" s="94" t="s">
        <v>69</v>
      </c>
      <c r="B75" s="94"/>
      <c r="C75" s="94"/>
      <c r="D75" s="94"/>
    </row>
    <row r="76" spans="1:24" ht="22.5" x14ac:dyDescent="0.3">
      <c r="A76" s="94" t="s">
        <v>70</v>
      </c>
      <c r="B76" s="94"/>
      <c r="C76" s="94"/>
      <c r="D76" s="94"/>
    </row>
    <row r="77" spans="1:24" ht="22.5" x14ac:dyDescent="0.3">
      <c r="A77" s="94" t="s">
        <v>67</v>
      </c>
      <c r="B77" s="94"/>
      <c r="C77" s="94"/>
      <c r="D77" s="94"/>
    </row>
  </sheetData>
  <mergeCells count="141">
    <mergeCell ref="A73:D73"/>
    <mergeCell ref="B22:B24"/>
    <mergeCell ref="C22:C24"/>
    <mergeCell ref="B25:B27"/>
    <mergeCell ref="A22:A27"/>
    <mergeCell ref="C25:C27"/>
    <mergeCell ref="G22:G24"/>
    <mergeCell ref="G25:G27"/>
    <mergeCell ref="E22:E24"/>
    <mergeCell ref="E25:E27"/>
    <mergeCell ref="F22:F24"/>
    <mergeCell ref="F25:F27"/>
    <mergeCell ref="G58:G60"/>
    <mergeCell ref="G67:G69"/>
    <mergeCell ref="G70:G72"/>
    <mergeCell ref="E58:E60"/>
    <mergeCell ref="F58:F60"/>
    <mergeCell ref="C61:C63"/>
    <mergeCell ref="G61:G63"/>
    <mergeCell ref="E61:E63"/>
    <mergeCell ref="F61:F63"/>
    <mergeCell ref="G31:G33"/>
    <mergeCell ref="G40:G42"/>
    <mergeCell ref="G43:G45"/>
    <mergeCell ref="G52:G54"/>
    <mergeCell ref="G55:G57"/>
    <mergeCell ref="G34:G36"/>
    <mergeCell ref="G37:G39"/>
    <mergeCell ref="G7:G9"/>
    <mergeCell ref="G13:G15"/>
    <mergeCell ref="G16:G18"/>
    <mergeCell ref="G19:G21"/>
    <mergeCell ref="G28:G30"/>
    <mergeCell ref="G49:G51"/>
    <mergeCell ref="G46:G48"/>
    <mergeCell ref="G4:W4"/>
    <mergeCell ref="A70:A72"/>
    <mergeCell ref="B70:B72"/>
    <mergeCell ref="C70:C72"/>
    <mergeCell ref="E70:E72"/>
    <mergeCell ref="F70:F72"/>
    <mergeCell ref="A64:A66"/>
    <mergeCell ref="B64:B66"/>
    <mergeCell ref="C64:C66"/>
    <mergeCell ref="E64:E66"/>
    <mergeCell ref="F64:F66"/>
    <mergeCell ref="A67:A69"/>
    <mergeCell ref="B67:B69"/>
    <mergeCell ref="C67:C69"/>
    <mergeCell ref="E67:E69"/>
    <mergeCell ref="F67:F69"/>
    <mergeCell ref="A55:A57"/>
    <mergeCell ref="B55:B57"/>
    <mergeCell ref="C55:C57"/>
    <mergeCell ref="E55:E57"/>
    <mergeCell ref="F55:F57"/>
    <mergeCell ref="A58:A60"/>
    <mergeCell ref="B58:B60"/>
    <mergeCell ref="C58:C60"/>
    <mergeCell ref="A43:A45"/>
    <mergeCell ref="B43:B45"/>
    <mergeCell ref="C43:C45"/>
    <mergeCell ref="E43:E45"/>
    <mergeCell ref="F43:F45"/>
    <mergeCell ref="A52:A54"/>
    <mergeCell ref="B52:B54"/>
    <mergeCell ref="C52:C54"/>
    <mergeCell ref="E52:E54"/>
    <mergeCell ref="F52:F54"/>
    <mergeCell ref="A46:A51"/>
    <mergeCell ref="C49:C51"/>
    <mergeCell ref="E49:E51"/>
    <mergeCell ref="F49:F51"/>
    <mergeCell ref="B49:B51"/>
    <mergeCell ref="B46:B48"/>
    <mergeCell ref="C46:C48"/>
    <mergeCell ref="E46:E48"/>
    <mergeCell ref="F46:F48"/>
    <mergeCell ref="F31:F33"/>
    <mergeCell ref="A40:A42"/>
    <mergeCell ref="B40:B42"/>
    <mergeCell ref="C40:C42"/>
    <mergeCell ref="E40:E42"/>
    <mergeCell ref="F40:F42"/>
    <mergeCell ref="A34:A39"/>
    <mergeCell ref="B34:B36"/>
    <mergeCell ref="C34:C36"/>
    <mergeCell ref="E34:E36"/>
    <mergeCell ref="F34:F36"/>
    <mergeCell ref="B37:B39"/>
    <mergeCell ref="C37:C39"/>
    <mergeCell ref="E37:E39"/>
    <mergeCell ref="F37:F39"/>
    <mergeCell ref="A77:D77"/>
    <mergeCell ref="A4:A5"/>
    <mergeCell ref="B4:B5"/>
    <mergeCell ref="C4:C5"/>
    <mergeCell ref="D4:D5"/>
    <mergeCell ref="A10:A12"/>
    <mergeCell ref="B10:B12"/>
    <mergeCell ref="C10:C12"/>
    <mergeCell ref="A7:A9"/>
    <mergeCell ref="B7:B9"/>
    <mergeCell ref="C7:C9"/>
    <mergeCell ref="A16:A18"/>
    <mergeCell ref="B16:B18"/>
    <mergeCell ref="A19:A21"/>
    <mergeCell ref="B19:B21"/>
    <mergeCell ref="C19:C21"/>
    <mergeCell ref="A28:A30"/>
    <mergeCell ref="B28:B30"/>
    <mergeCell ref="C28:C30"/>
    <mergeCell ref="A61:A63"/>
    <mergeCell ref="B61:B63"/>
    <mergeCell ref="A31:A33"/>
    <mergeCell ref="B31:B33"/>
    <mergeCell ref="C31:C33"/>
    <mergeCell ref="P1:W1"/>
    <mergeCell ref="F4:F5"/>
    <mergeCell ref="A74:D74"/>
    <mergeCell ref="A75:D75"/>
    <mergeCell ref="A76:D76"/>
    <mergeCell ref="E4:E5"/>
    <mergeCell ref="A3:M3"/>
    <mergeCell ref="E10:E12"/>
    <mergeCell ref="F10:F12"/>
    <mergeCell ref="E7:E9"/>
    <mergeCell ref="F7:F9"/>
    <mergeCell ref="C16:C18"/>
    <mergeCell ref="E16:E18"/>
    <mergeCell ref="F16:F18"/>
    <mergeCell ref="A13:A15"/>
    <mergeCell ref="B13:B15"/>
    <mergeCell ref="C13:C15"/>
    <mergeCell ref="E13:E15"/>
    <mergeCell ref="F13:F15"/>
    <mergeCell ref="E19:E21"/>
    <mergeCell ref="F19:F21"/>
    <mergeCell ref="E28:E30"/>
    <mergeCell ref="F28:F30"/>
    <mergeCell ref="E31:E3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39" max="22" man="1"/>
  </rowBreaks>
  <colBreaks count="1" manualBreakCount="1">
    <brk id="12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view="pageBreakPreview" zoomScaleNormal="100" zoomScaleSheetLayoutView="100" workbookViewId="0">
      <pane xSplit="4" ySplit="6" topLeftCell="E14" activePane="bottomRight" state="frozen"/>
      <selection pane="topRight" activeCell="E1" sqref="E1"/>
      <selection pane="bottomLeft" activeCell="A7" sqref="A7"/>
      <selection pane="bottomRight" activeCell="H18" sqref="H18"/>
    </sheetView>
  </sheetViews>
  <sheetFormatPr defaultRowHeight="18.75" outlineLevelRow="1" x14ac:dyDescent="0.3"/>
  <cols>
    <col min="1" max="1" width="7.28515625" style="41" customWidth="1"/>
    <col min="2" max="2" width="41.5703125" style="6" customWidth="1"/>
    <col min="3" max="3" width="25.28515625" style="6" customWidth="1"/>
    <col min="4" max="4" width="13.85546875" style="6" customWidth="1"/>
    <col min="5" max="5" width="12.5703125" style="6" customWidth="1"/>
    <col min="6" max="6" width="14.140625" style="6" customWidth="1"/>
    <col min="7" max="7" width="13.42578125" style="6" customWidth="1"/>
    <col min="8" max="8" width="18" style="6" customWidth="1"/>
    <col min="9" max="9" width="15.5703125" style="6" customWidth="1"/>
    <col min="10" max="10" width="16.28515625" style="6" customWidth="1"/>
    <col min="11" max="11" width="15" style="6" customWidth="1"/>
    <col min="12" max="12" width="14.42578125" style="6" customWidth="1"/>
    <col min="13" max="14" width="12.5703125" style="6" customWidth="1"/>
    <col min="15" max="15" width="13.5703125" style="6" customWidth="1"/>
    <col min="16" max="16" width="12.85546875" style="6" customWidth="1"/>
    <col min="17" max="17" width="13.140625" style="6" customWidth="1"/>
    <col min="18" max="18" width="12.140625" style="6" customWidth="1"/>
    <col min="19" max="19" width="12.5703125" style="6" customWidth="1"/>
    <col min="20" max="20" width="14" style="6" customWidth="1"/>
    <col min="21" max="21" width="15" style="6" customWidth="1"/>
    <col min="22" max="22" width="13.85546875" style="6" customWidth="1"/>
    <col min="23" max="23" width="15.28515625" style="6" customWidth="1"/>
    <col min="24" max="25" width="11.5703125" style="6" customWidth="1"/>
    <col min="26" max="16384" width="9.140625" style="6"/>
  </cols>
  <sheetData>
    <row r="1" spans="1:25" x14ac:dyDescent="0.3">
      <c r="P1" s="92"/>
      <c r="Q1" s="92"/>
      <c r="R1" s="92"/>
      <c r="S1" s="92"/>
      <c r="T1" s="92"/>
      <c r="U1" s="92"/>
      <c r="V1" s="92"/>
      <c r="W1" s="92"/>
    </row>
    <row r="2" spans="1:25" x14ac:dyDescent="0.3">
      <c r="D2" s="7" t="s">
        <v>60</v>
      </c>
    </row>
    <row r="3" spans="1:25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5" ht="15.75" customHeight="1" x14ac:dyDescent="0.3">
      <c r="A4" s="100" t="s">
        <v>0</v>
      </c>
      <c r="B4" s="103" t="s">
        <v>1</v>
      </c>
      <c r="C4" s="99" t="s">
        <v>43</v>
      </c>
      <c r="D4" s="105" t="s">
        <v>32</v>
      </c>
      <c r="E4" s="95" t="s">
        <v>2</v>
      </c>
      <c r="F4" s="93" t="s">
        <v>3</v>
      </c>
      <c r="G4" s="134" t="s">
        <v>4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"/>
    </row>
    <row r="5" spans="1:25" ht="37.5" x14ac:dyDescent="0.3">
      <c r="A5" s="100"/>
      <c r="B5" s="104"/>
      <c r="C5" s="99"/>
      <c r="D5" s="105"/>
      <c r="E5" s="95"/>
      <c r="F5" s="93"/>
      <c r="G5" s="43" t="s">
        <v>57</v>
      </c>
      <c r="H5" s="42" t="s">
        <v>5</v>
      </c>
      <c r="I5" s="43" t="s">
        <v>6</v>
      </c>
      <c r="J5" s="42" t="s">
        <v>7</v>
      </c>
      <c r="K5" s="43" t="s">
        <v>8</v>
      </c>
      <c r="L5" s="42" t="s">
        <v>9</v>
      </c>
      <c r="M5" s="43" t="s">
        <v>10</v>
      </c>
      <c r="N5" s="43" t="s">
        <v>27</v>
      </c>
      <c r="O5" s="43" t="s">
        <v>28</v>
      </c>
      <c r="P5" s="43" t="s">
        <v>19</v>
      </c>
      <c r="Q5" s="43" t="s">
        <v>20</v>
      </c>
      <c r="R5" s="43" t="s">
        <v>21</v>
      </c>
      <c r="S5" s="43" t="s">
        <v>22</v>
      </c>
      <c r="T5" s="43" t="s">
        <v>23</v>
      </c>
      <c r="U5" s="43" t="s">
        <v>24</v>
      </c>
      <c r="V5" s="43" t="s">
        <v>25</v>
      </c>
      <c r="W5" s="43" t="s">
        <v>26</v>
      </c>
      <c r="X5" s="8"/>
    </row>
    <row r="6" spans="1:25" x14ac:dyDescent="0.3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42">
        <v>7</v>
      </c>
      <c r="H6" s="5">
        <v>8</v>
      </c>
      <c r="I6" s="42">
        <v>9</v>
      </c>
      <c r="J6" s="42">
        <v>10</v>
      </c>
      <c r="K6" s="42">
        <v>11</v>
      </c>
      <c r="L6" s="5">
        <v>12</v>
      </c>
      <c r="M6" s="42">
        <v>13</v>
      </c>
      <c r="N6" s="5">
        <v>14</v>
      </c>
      <c r="O6" s="42">
        <v>15</v>
      </c>
      <c r="P6" s="5">
        <v>16</v>
      </c>
      <c r="Q6" s="42">
        <v>17</v>
      </c>
      <c r="R6" s="5">
        <v>18</v>
      </c>
      <c r="S6" s="42">
        <v>19</v>
      </c>
      <c r="T6" s="5">
        <v>20</v>
      </c>
      <c r="U6" s="42">
        <v>21</v>
      </c>
      <c r="V6" s="5">
        <v>22</v>
      </c>
      <c r="W6" s="42">
        <v>23</v>
      </c>
    </row>
    <row r="7" spans="1:25" ht="22.5" customHeight="1" x14ac:dyDescent="0.3">
      <c r="A7" s="100">
        <v>1</v>
      </c>
      <c r="B7" s="101" t="s">
        <v>33</v>
      </c>
      <c r="C7" s="99" t="s">
        <v>34</v>
      </c>
      <c r="D7" s="38" t="s">
        <v>29</v>
      </c>
      <c r="E7" s="97">
        <v>18.125</v>
      </c>
      <c r="F7" s="98">
        <v>18.071999999999999</v>
      </c>
      <c r="G7" s="125">
        <v>17.946000000000002</v>
      </c>
      <c r="H7" s="37">
        <v>17.740500000000001</v>
      </c>
      <c r="I7" s="37">
        <v>17.5535</v>
      </c>
      <c r="J7" s="37">
        <v>17.442499999999999</v>
      </c>
      <c r="K7" s="37">
        <v>17.488</v>
      </c>
      <c r="L7" s="37">
        <v>17.626000000000001</v>
      </c>
      <c r="M7" s="37">
        <v>17.600000000000001</v>
      </c>
      <c r="N7" s="37">
        <v>17.600000000000001</v>
      </c>
      <c r="O7" s="37">
        <v>17.7</v>
      </c>
      <c r="P7" s="37">
        <v>17.7</v>
      </c>
      <c r="Q7" s="37">
        <v>17.7</v>
      </c>
      <c r="R7" s="37">
        <v>17.8</v>
      </c>
      <c r="S7" s="37">
        <v>17.8</v>
      </c>
      <c r="T7" s="37">
        <v>17.8</v>
      </c>
      <c r="U7" s="37">
        <v>17.899999999999999</v>
      </c>
      <c r="V7" s="37">
        <v>17.899999999999999</v>
      </c>
      <c r="W7" s="37">
        <v>17.899999999999999</v>
      </c>
      <c r="Y7" s="41"/>
    </row>
    <row r="8" spans="1:25" ht="22.5" x14ac:dyDescent="0.3">
      <c r="A8" s="100"/>
      <c r="B8" s="101"/>
      <c r="C8" s="99"/>
      <c r="D8" s="38" t="s">
        <v>30</v>
      </c>
      <c r="E8" s="97"/>
      <c r="F8" s="98"/>
      <c r="G8" s="126"/>
      <c r="H8" s="37">
        <v>17.745000000000001</v>
      </c>
      <c r="I8" s="37">
        <v>17.565999999999999</v>
      </c>
      <c r="J8" s="37">
        <v>17.503499999999999</v>
      </c>
      <c r="K8" s="37">
        <v>17.668500000000002</v>
      </c>
      <c r="L8" s="37">
        <v>17.882000000000001</v>
      </c>
      <c r="M8" s="37">
        <v>18</v>
      </c>
      <c r="N8" s="37">
        <v>18</v>
      </c>
      <c r="O8" s="37">
        <v>18</v>
      </c>
      <c r="P8" s="37">
        <v>18</v>
      </c>
      <c r="Q8" s="37">
        <v>18</v>
      </c>
      <c r="R8" s="37">
        <v>18</v>
      </c>
      <c r="S8" s="37">
        <v>18</v>
      </c>
      <c r="T8" s="37">
        <v>18</v>
      </c>
      <c r="U8" s="37">
        <v>18</v>
      </c>
      <c r="V8" s="37">
        <v>18</v>
      </c>
      <c r="W8" s="37">
        <v>18</v>
      </c>
    </row>
    <row r="9" spans="1:25" ht="22.5" x14ac:dyDescent="0.3">
      <c r="A9" s="100"/>
      <c r="B9" s="101"/>
      <c r="C9" s="99"/>
      <c r="D9" s="38" t="s">
        <v>31</v>
      </c>
      <c r="E9" s="97"/>
      <c r="F9" s="98"/>
      <c r="G9" s="127"/>
      <c r="H9" s="37">
        <v>17.7</v>
      </c>
      <c r="I9" s="37">
        <v>17.600000000000001</v>
      </c>
      <c r="J9" s="37">
        <v>17.5</v>
      </c>
      <c r="K9" s="37">
        <v>17.7</v>
      </c>
      <c r="L9" s="37">
        <v>17.899999999999999</v>
      </c>
      <c r="M9" s="37">
        <v>18</v>
      </c>
      <c r="N9" s="37">
        <v>18</v>
      </c>
      <c r="O9" s="37">
        <v>18</v>
      </c>
      <c r="P9" s="37">
        <v>18</v>
      </c>
      <c r="Q9" s="37">
        <v>18</v>
      </c>
      <c r="R9" s="37">
        <v>18</v>
      </c>
      <c r="S9" s="37">
        <v>18</v>
      </c>
      <c r="T9" s="37">
        <v>18</v>
      </c>
      <c r="U9" s="37">
        <v>18</v>
      </c>
      <c r="V9" s="37">
        <v>18</v>
      </c>
      <c r="W9" s="37">
        <v>18</v>
      </c>
    </row>
    <row r="10" spans="1:25" ht="27" customHeight="1" x14ac:dyDescent="0.3">
      <c r="A10" s="100">
        <v>2</v>
      </c>
      <c r="B10" s="106" t="s">
        <v>36</v>
      </c>
      <c r="C10" s="99" t="s">
        <v>35</v>
      </c>
      <c r="D10" s="38" t="s">
        <v>14</v>
      </c>
      <c r="E10" s="97">
        <v>103.6</v>
      </c>
      <c r="F10" s="98">
        <v>104.06</v>
      </c>
      <c r="G10" s="39">
        <v>104.6</v>
      </c>
      <c r="H10" s="40">
        <v>104</v>
      </c>
      <c r="I10" s="39">
        <v>104</v>
      </c>
      <c r="J10" s="40">
        <v>104</v>
      </c>
      <c r="K10" s="39">
        <v>104</v>
      </c>
      <c r="L10" s="40">
        <v>104</v>
      </c>
      <c r="M10" s="13">
        <v>104</v>
      </c>
      <c r="N10" s="39">
        <v>104</v>
      </c>
      <c r="O10" s="39">
        <v>104</v>
      </c>
      <c r="P10" s="39">
        <v>104</v>
      </c>
      <c r="Q10" s="39">
        <v>104</v>
      </c>
      <c r="R10" s="39">
        <v>104</v>
      </c>
      <c r="S10" s="39">
        <v>104</v>
      </c>
      <c r="T10" s="39">
        <v>104</v>
      </c>
      <c r="U10" s="39">
        <v>104</v>
      </c>
      <c r="V10" s="39">
        <v>104</v>
      </c>
      <c r="W10" s="39">
        <v>104</v>
      </c>
    </row>
    <row r="11" spans="1:25" x14ac:dyDescent="0.3">
      <c r="A11" s="100"/>
      <c r="B11" s="106"/>
      <c r="C11" s="99"/>
      <c r="D11" s="38" t="s">
        <v>11</v>
      </c>
      <c r="E11" s="97"/>
      <c r="F11" s="98"/>
      <c r="G11" s="39">
        <v>104.3</v>
      </c>
      <c r="H11" s="40">
        <v>103.8</v>
      </c>
      <c r="I11" s="39">
        <v>104</v>
      </c>
      <c r="J11" s="40">
        <v>104</v>
      </c>
      <c r="K11" s="39">
        <v>104</v>
      </c>
      <c r="L11" s="40">
        <v>104</v>
      </c>
      <c r="M11" s="13">
        <v>104</v>
      </c>
      <c r="N11" s="39">
        <v>104</v>
      </c>
      <c r="O11" s="39">
        <v>104</v>
      </c>
      <c r="P11" s="39">
        <v>104</v>
      </c>
      <c r="Q11" s="39">
        <v>104</v>
      </c>
      <c r="R11" s="39">
        <v>104</v>
      </c>
      <c r="S11" s="39">
        <v>104</v>
      </c>
      <c r="T11" s="39">
        <v>104</v>
      </c>
      <c r="U11" s="39">
        <v>104</v>
      </c>
      <c r="V11" s="39">
        <v>104</v>
      </c>
      <c r="W11" s="39">
        <v>104</v>
      </c>
    </row>
    <row r="12" spans="1:25" x14ac:dyDescent="0.3">
      <c r="A12" s="100"/>
      <c r="B12" s="106"/>
      <c r="C12" s="99"/>
      <c r="D12" s="38" t="s">
        <v>12</v>
      </c>
      <c r="E12" s="97"/>
      <c r="F12" s="98"/>
      <c r="G12" s="39">
        <v>104.3</v>
      </c>
      <c r="H12" s="40">
        <v>103.8</v>
      </c>
      <c r="I12" s="39">
        <v>104</v>
      </c>
      <c r="J12" s="40">
        <v>104</v>
      </c>
      <c r="K12" s="39">
        <v>104</v>
      </c>
      <c r="L12" s="40">
        <v>104</v>
      </c>
      <c r="M12" s="13">
        <v>104</v>
      </c>
      <c r="N12" s="39">
        <v>104</v>
      </c>
      <c r="O12" s="39">
        <v>104</v>
      </c>
      <c r="P12" s="39">
        <v>104</v>
      </c>
      <c r="Q12" s="39">
        <v>104</v>
      </c>
      <c r="R12" s="39">
        <v>104</v>
      </c>
      <c r="S12" s="39">
        <v>104</v>
      </c>
      <c r="T12" s="39">
        <v>104</v>
      </c>
      <c r="U12" s="39">
        <v>104</v>
      </c>
      <c r="V12" s="39">
        <v>104</v>
      </c>
      <c r="W12" s="39">
        <v>104</v>
      </c>
    </row>
    <row r="13" spans="1:25" ht="24.75" customHeight="1" x14ac:dyDescent="0.3">
      <c r="A13" s="100">
        <v>3</v>
      </c>
      <c r="B13" s="101" t="s">
        <v>58</v>
      </c>
      <c r="C13" s="99" t="s">
        <v>44</v>
      </c>
      <c r="D13" s="38" t="s">
        <v>14</v>
      </c>
      <c r="E13" s="97">
        <v>867.6</v>
      </c>
      <c r="F13" s="98">
        <v>692.4</v>
      </c>
      <c r="G13" s="125">
        <v>729.4</v>
      </c>
      <c r="H13" s="40">
        <v>1622.9</v>
      </c>
      <c r="I13" s="39">
        <v>1745.7</v>
      </c>
      <c r="J13" s="40">
        <v>1986.7</v>
      </c>
      <c r="K13" s="39">
        <v>2241.5</v>
      </c>
      <c r="L13" s="40">
        <v>2536.6</v>
      </c>
      <c r="M13" s="13">
        <f>L13*1.015</f>
        <v>2574.6489999999994</v>
      </c>
      <c r="N13" s="13">
        <f t="shared" ref="N13:W13" si="0">M13*1.015</f>
        <v>2613.2687349999992</v>
      </c>
      <c r="O13" s="13">
        <f t="shared" si="0"/>
        <v>2652.467766024999</v>
      </c>
      <c r="P13" s="13">
        <f t="shared" si="0"/>
        <v>2692.2547825153738</v>
      </c>
      <c r="Q13" s="13">
        <f t="shared" si="0"/>
        <v>2732.6386042531039</v>
      </c>
      <c r="R13" s="13">
        <f t="shared" si="0"/>
        <v>2773.6281833169</v>
      </c>
      <c r="S13" s="13">
        <f t="shared" si="0"/>
        <v>2815.2326060666533</v>
      </c>
      <c r="T13" s="13">
        <f t="shared" si="0"/>
        <v>2857.4610951576528</v>
      </c>
      <c r="U13" s="13">
        <f t="shared" si="0"/>
        <v>2900.3230115850174</v>
      </c>
      <c r="V13" s="13">
        <f t="shared" si="0"/>
        <v>2943.8278567587922</v>
      </c>
      <c r="W13" s="13">
        <f t="shared" si="0"/>
        <v>2987.9852746101737</v>
      </c>
    </row>
    <row r="14" spans="1:25" x14ac:dyDescent="0.3">
      <c r="A14" s="100"/>
      <c r="B14" s="101"/>
      <c r="C14" s="99"/>
      <c r="D14" s="38" t="s">
        <v>11</v>
      </c>
      <c r="E14" s="97"/>
      <c r="F14" s="98"/>
      <c r="G14" s="126"/>
      <c r="H14" s="40">
        <v>1647.3</v>
      </c>
      <c r="I14" s="39">
        <v>1771.6</v>
      </c>
      <c r="J14" s="40">
        <v>2017.2</v>
      </c>
      <c r="K14" s="15">
        <v>2302.4</v>
      </c>
      <c r="L14" s="40">
        <v>2636.9</v>
      </c>
      <c r="M14" s="13">
        <f>L14*1.02</f>
        <v>2689.6379999999999</v>
      </c>
      <c r="N14" s="13">
        <f t="shared" ref="N14:W14" si="1">M14*1.02</f>
        <v>2743.4307600000002</v>
      </c>
      <c r="O14" s="13">
        <f t="shared" si="1"/>
        <v>2798.2993752000002</v>
      </c>
      <c r="P14" s="13">
        <f t="shared" si="1"/>
        <v>2854.2653627040004</v>
      </c>
      <c r="Q14" s="13">
        <f t="shared" si="1"/>
        <v>2911.3506699580803</v>
      </c>
      <c r="R14" s="13">
        <f t="shared" si="1"/>
        <v>2969.5776833572418</v>
      </c>
      <c r="S14" s="13">
        <f t="shared" si="1"/>
        <v>3028.9692370243865</v>
      </c>
      <c r="T14" s="13">
        <f t="shared" si="1"/>
        <v>3089.5486217648745</v>
      </c>
      <c r="U14" s="13">
        <f t="shared" si="1"/>
        <v>3151.3395942001721</v>
      </c>
      <c r="V14" s="13">
        <f t="shared" si="1"/>
        <v>3214.3663860841757</v>
      </c>
      <c r="W14" s="13">
        <f t="shared" si="1"/>
        <v>3278.6537138058593</v>
      </c>
    </row>
    <row r="15" spans="1:25" x14ac:dyDescent="0.3">
      <c r="A15" s="100"/>
      <c r="B15" s="101"/>
      <c r="C15" s="99"/>
      <c r="D15" s="38" t="s">
        <v>12</v>
      </c>
      <c r="E15" s="97"/>
      <c r="F15" s="98"/>
      <c r="G15" s="127"/>
      <c r="H15" s="40">
        <f>G13*226/100</f>
        <v>1648.444</v>
      </c>
      <c r="I15" s="39">
        <f>H14*1.078</f>
        <v>1775.7894000000001</v>
      </c>
      <c r="J15" s="40">
        <f>I14*1.14</f>
        <v>2019.6239999999998</v>
      </c>
      <c r="K15" s="39">
        <f>J14*1.143</f>
        <v>2305.6596</v>
      </c>
      <c r="L15" s="40">
        <f>K14*1.146</f>
        <v>2638.5504000000001</v>
      </c>
      <c r="M15" s="13">
        <f>L15*1.025</f>
        <v>2704.5141599999997</v>
      </c>
      <c r="N15" s="13">
        <f t="shared" ref="N15:W15" si="2">M15*1.025</f>
        <v>2772.1270139999997</v>
      </c>
      <c r="O15" s="13">
        <f t="shared" si="2"/>
        <v>2841.4301893499996</v>
      </c>
      <c r="P15" s="13">
        <f t="shared" si="2"/>
        <v>2912.4659440837495</v>
      </c>
      <c r="Q15" s="13">
        <f t="shared" si="2"/>
        <v>2985.277592685843</v>
      </c>
      <c r="R15" s="13">
        <f t="shared" si="2"/>
        <v>3059.9095325029889</v>
      </c>
      <c r="S15" s="13">
        <f t="shared" si="2"/>
        <v>3136.4072708155632</v>
      </c>
      <c r="T15" s="13">
        <f t="shared" si="2"/>
        <v>3214.8174525859517</v>
      </c>
      <c r="U15" s="13">
        <f t="shared" si="2"/>
        <v>3295.1878889006002</v>
      </c>
      <c r="V15" s="13">
        <f t="shared" si="2"/>
        <v>3377.5675861231148</v>
      </c>
      <c r="W15" s="13">
        <f t="shared" si="2"/>
        <v>3462.0067757761922</v>
      </c>
    </row>
    <row r="16" spans="1:25" ht="27" customHeight="1" x14ac:dyDescent="0.3">
      <c r="A16" s="100">
        <v>4</v>
      </c>
      <c r="B16" s="101" t="s">
        <v>37</v>
      </c>
      <c r="C16" s="99" t="s">
        <v>38</v>
      </c>
      <c r="D16" s="38" t="s">
        <v>14</v>
      </c>
      <c r="E16" s="97">
        <v>106.7</v>
      </c>
      <c r="F16" s="98">
        <v>84.8</v>
      </c>
      <c r="G16" s="146">
        <v>98.5</v>
      </c>
      <c r="H16" s="40">
        <v>215.3</v>
      </c>
      <c r="I16" s="39">
        <v>103.7</v>
      </c>
      <c r="J16" s="40">
        <v>104.4</v>
      </c>
      <c r="K16" s="39">
        <v>104.5</v>
      </c>
      <c r="L16" s="40">
        <v>104.6</v>
      </c>
      <c r="M16" s="13">
        <v>104.7</v>
      </c>
      <c r="N16" s="13">
        <v>104.8</v>
      </c>
      <c r="O16" s="13">
        <v>104.9</v>
      </c>
      <c r="P16" s="13">
        <v>105</v>
      </c>
      <c r="Q16" s="13">
        <v>105.1</v>
      </c>
      <c r="R16" s="13">
        <v>105.2</v>
      </c>
      <c r="S16" s="13">
        <v>105.3</v>
      </c>
      <c r="T16" s="13">
        <v>105.4</v>
      </c>
      <c r="U16" s="13">
        <v>105.5</v>
      </c>
      <c r="V16" s="13">
        <v>105.6</v>
      </c>
      <c r="W16" s="13">
        <v>105.7</v>
      </c>
    </row>
    <row r="17" spans="1:23" x14ac:dyDescent="0.3">
      <c r="A17" s="100"/>
      <c r="B17" s="101"/>
      <c r="C17" s="99"/>
      <c r="D17" s="38" t="s">
        <v>11</v>
      </c>
      <c r="E17" s="97"/>
      <c r="F17" s="98"/>
      <c r="G17" s="147"/>
      <c r="H17" s="40">
        <v>218.8</v>
      </c>
      <c r="I17" s="39">
        <v>103.8</v>
      </c>
      <c r="J17" s="40">
        <v>109.3</v>
      </c>
      <c r="K17" s="39">
        <v>104.6</v>
      </c>
      <c r="L17" s="40">
        <v>104.7</v>
      </c>
      <c r="M17" s="13">
        <v>104.8</v>
      </c>
      <c r="N17" s="13">
        <v>104.9</v>
      </c>
      <c r="O17" s="13">
        <v>105</v>
      </c>
      <c r="P17" s="13">
        <v>105.1</v>
      </c>
      <c r="Q17" s="13">
        <v>105.2</v>
      </c>
      <c r="R17" s="13">
        <v>105.3</v>
      </c>
      <c r="S17" s="13">
        <v>105.4</v>
      </c>
      <c r="T17" s="13">
        <v>105.5</v>
      </c>
      <c r="U17" s="13">
        <v>105.6</v>
      </c>
      <c r="V17" s="13">
        <v>105.7</v>
      </c>
      <c r="W17" s="13">
        <v>105.8</v>
      </c>
    </row>
    <row r="18" spans="1:23" x14ac:dyDescent="0.3">
      <c r="A18" s="100"/>
      <c r="B18" s="101"/>
      <c r="C18" s="99"/>
      <c r="D18" s="38" t="s">
        <v>12</v>
      </c>
      <c r="E18" s="97"/>
      <c r="F18" s="98"/>
      <c r="G18" s="148"/>
      <c r="H18" s="44">
        <v>218.9</v>
      </c>
      <c r="I18" s="39">
        <v>103.9</v>
      </c>
      <c r="J18" s="40">
        <v>109.4</v>
      </c>
      <c r="K18" s="39">
        <v>104.7</v>
      </c>
      <c r="L18" s="37">
        <v>104.8</v>
      </c>
      <c r="M18" s="13">
        <v>104.9</v>
      </c>
      <c r="N18" s="13">
        <v>105</v>
      </c>
      <c r="O18" s="13">
        <v>105.1</v>
      </c>
      <c r="P18" s="13">
        <v>105.2</v>
      </c>
      <c r="Q18" s="13">
        <v>105.3</v>
      </c>
      <c r="R18" s="13">
        <v>105.4</v>
      </c>
      <c r="S18" s="13">
        <v>105.5</v>
      </c>
      <c r="T18" s="13">
        <v>105.6</v>
      </c>
      <c r="U18" s="13">
        <v>105.7</v>
      </c>
      <c r="V18" s="13">
        <v>105.8</v>
      </c>
      <c r="W18" s="13">
        <v>105.9</v>
      </c>
    </row>
    <row r="19" spans="1:23" x14ac:dyDescent="0.3">
      <c r="A19" s="100">
        <v>5</v>
      </c>
      <c r="B19" s="101" t="s">
        <v>59</v>
      </c>
      <c r="C19" s="99" t="s">
        <v>45</v>
      </c>
      <c r="D19" s="38" t="s">
        <v>14</v>
      </c>
      <c r="E19" s="102">
        <v>46569</v>
      </c>
      <c r="F19" s="102">
        <v>144580</v>
      </c>
      <c r="G19" s="125">
        <v>74142</v>
      </c>
      <c r="H19" s="40">
        <v>221065</v>
      </c>
      <c r="I19" s="37">
        <v>291153</v>
      </c>
      <c r="J19" s="40">
        <v>293877</v>
      </c>
      <c r="K19" s="39">
        <v>71247</v>
      </c>
      <c r="L19" s="37">
        <v>72102</v>
      </c>
      <c r="M19" s="13">
        <f>L19*M22/100</f>
        <v>73039.326000000001</v>
      </c>
      <c r="N19" s="13">
        <f t="shared" ref="N19:W21" si="3">M19*N22/100</f>
        <v>74061.876564000006</v>
      </c>
      <c r="O19" s="13">
        <f t="shared" si="3"/>
        <v>75172.804712459998</v>
      </c>
      <c r="P19" s="13">
        <f t="shared" si="3"/>
        <v>76375.569587859354</v>
      </c>
      <c r="Q19" s="13">
        <f t="shared" si="3"/>
        <v>77673.954270852963</v>
      </c>
      <c r="R19" s="13">
        <f t="shared" si="3"/>
        <v>79072.085447728314</v>
      </c>
      <c r="S19" s="13">
        <f t="shared" si="3"/>
        <v>80574.455071235163</v>
      </c>
      <c r="T19" s="13">
        <f t="shared" si="3"/>
        <v>82185.944172659874</v>
      </c>
      <c r="U19" s="13">
        <f t="shared" si="3"/>
        <v>83911.849000285729</v>
      </c>
      <c r="V19" s="13">
        <f t="shared" si="3"/>
        <v>85757.90967829201</v>
      </c>
      <c r="W19" s="13">
        <f t="shared" si="3"/>
        <v>87730.341600892731</v>
      </c>
    </row>
    <row r="20" spans="1:23" x14ac:dyDescent="0.3">
      <c r="A20" s="100"/>
      <c r="B20" s="101"/>
      <c r="C20" s="99"/>
      <c r="D20" s="38" t="s">
        <v>11</v>
      </c>
      <c r="E20" s="102"/>
      <c r="F20" s="102"/>
      <c r="G20" s="126"/>
      <c r="H20" s="40">
        <v>222827</v>
      </c>
      <c r="I20" s="37">
        <v>293909</v>
      </c>
      <c r="J20" s="40">
        <v>297482</v>
      </c>
      <c r="K20" s="39">
        <v>72677</v>
      </c>
      <c r="L20" s="37">
        <v>73622</v>
      </c>
      <c r="M20" s="13">
        <f>L20*M23/100</f>
        <v>76125.148000000001</v>
      </c>
      <c r="N20" s="13">
        <f t="shared" si="3"/>
        <v>78789.528179999994</v>
      </c>
      <c r="O20" s="13">
        <f t="shared" si="3"/>
        <v>81625.951194479989</v>
      </c>
      <c r="P20" s="13">
        <f t="shared" si="3"/>
        <v>84646.111388675752</v>
      </c>
      <c r="Q20" s="13">
        <f t="shared" si="3"/>
        <v>87862.663621445434</v>
      </c>
      <c r="R20" s="13">
        <f t="shared" si="3"/>
        <v>91289.307502681811</v>
      </c>
      <c r="S20" s="13">
        <f t="shared" si="3"/>
        <v>94940.879802789088</v>
      </c>
      <c r="T20" s="13">
        <f t="shared" si="3"/>
        <v>98833.455874703432</v>
      </c>
      <c r="U20" s="13">
        <f t="shared" si="3"/>
        <v>102984.46102144098</v>
      </c>
      <c r="V20" s="13">
        <f t="shared" si="3"/>
        <v>107412.79284536293</v>
      </c>
      <c r="W20" s="13">
        <f t="shared" si="3"/>
        <v>111816.71735202281</v>
      </c>
    </row>
    <row r="21" spans="1:23" x14ac:dyDescent="0.3">
      <c r="A21" s="100"/>
      <c r="B21" s="101"/>
      <c r="C21" s="99"/>
      <c r="D21" s="38" t="s">
        <v>12</v>
      </c>
      <c r="E21" s="102"/>
      <c r="F21" s="102"/>
      <c r="G21" s="127"/>
      <c r="H21" s="40">
        <f>G19*3.008</f>
        <v>223019.136</v>
      </c>
      <c r="I21" s="37">
        <f>H20*1.32</f>
        <v>294131.64</v>
      </c>
      <c r="J21" s="40">
        <f>I20*1.1013</f>
        <v>323681.9817</v>
      </c>
      <c r="K21" s="39">
        <f>J20*0.245</f>
        <v>72883.09</v>
      </c>
      <c r="L21" s="37">
        <f>K20*1.015</f>
        <v>73767.154999999999</v>
      </c>
      <c r="M21" s="13">
        <f>L21*M24/100</f>
        <v>76422.77257999999</v>
      </c>
      <c r="N21" s="13">
        <f t="shared" si="3"/>
        <v>79250.415165459985</v>
      </c>
      <c r="O21" s="13">
        <f t="shared" si="3"/>
        <v>82261.930941747458</v>
      </c>
      <c r="P21" s="13">
        <f t="shared" si="3"/>
        <v>85470.146248475605</v>
      </c>
      <c r="Q21" s="13">
        <f t="shared" si="3"/>
        <v>88888.952098414637</v>
      </c>
      <c r="R21" s="13">
        <f t="shared" si="3"/>
        <v>92533.399134449617</v>
      </c>
      <c r="S21" s="13">
        <f t="shared" si="3"/>
        <v>96419.801898096499</v>
      </c>
      <c r="T21" s="13">
        <f t="shared" si="3"/>
        <v>100565.85337971464</v>
      </c>
      <c r="U21" s="13">
        <f t="shared" si="3"/>
        <v>104990.75092842209</v>
      </c>
      <c r="V21" s="13">
        <f t="shared" si="3"/>
        <v>109715.33472020108</v>
      </c>
      <c r="W21" s="13">
        <f t="shared" si="3"/>
        <v>114762.24011733032</v>
      </c>
    </row>
    <row r="22" spans="1:23" hidden="1" outlineLevel="1" x14ac:dyDescent="0.3">
      <c r="A22" s="107" t="s">
        <v>51</v>
      </c>
      <c r="B22" s="110" t="s">
        <v>52</v>
      </c>
      <c r="C22" s="115" t="s">
        <v>13</v>
      </c>
      <c r="D22" s="17" t="s">
        <v>14</v>
      </c>
      <c r="E22" s="138">
        <f>E19/71769*100</f>
        <v>64.887346904652432</v>
      </c>
      <c r="F22" s="138">
        <f t="shared" ref="F22:L22" si="4">F19/E19*100</f>
        <v>310.46404260344866</v>
      </c>
      <c r="G22" s="138">
        <f t="shared" si="4"/>
        <v>51.280951722229908</v>
      </c>
      <c r="H22" s="31">
        <f t="shared" si="4"/>
        <v>298.16433330635806</v>
      </c>
      <c r="I22" s="31">
        <f t="shared" si="4"/>
        <v>131.70470223689864</v>
      </c>
      <c r="J22" s="31">
        <f t="shared" si="4"/>
        <v>100.93559056578501</v>
      </c>
      <c r="K22" s="31">
        <f t="shared" si="4"/>
        <v>24.24381629048888</v>
      </c>
      <c r="L22" s="31">
        <f t="shared" si="4"/>
        <v>101.2000505284433</v>
      </c>
      <c r="M22" s="32">
        <v>101.3</v>
      </c>
      <c r="N22" s="33">
        <v>101.4</v>
      </c>
      <c r="O22" s="33">
        <v>101.5</v>
      </c>
      <c r="P22" s="33">
        <v>101.6</v>
      </c>
      <c r="Q22" s="33">
        <v>101.7</v>
      </c>
      <c r="R22" s="33">
        <v>101.8</v>
      </c>
      <c r="S22" s="33">
        <v>101.9</v>
      </c>
      <c r="T22" s="33">
        <v>102</v>
      </c>
      <c r="U22" s="33">
        <v>102.1</v>
      </c>
      <c r="V22" s="33">
        <v>102.2</v>
      </c>
      <c r="W22" s="33">
        <v>102.3</v>
      </c>
    </row>
    <row r="23" spans="1:23" hidden="1" outlineLevel="1" x14ac:dyDescent="0.3">
      <c r="A23" s="108"/>
      <c r="B23" s="111"/>
      <c r="C23" s="115"/>
      <c r="D23" s="17" t="s">
        <v>11</v>
      </c>
      <c r="E23" s="139"/>
      <c r="F23" s="139"/>
      <c r="G23" s="139"/>
      <c r="H23" s="31">
        <f>H20/G19*100</f>
        <v>300.5408540368482</v>
      </c>
      <c r="I23" s="31">
        <f>I20/H19*100</f>
        <v>132.95139438626649</v>
      </c>
      <c r="J23" s="31">
        <f>J20/I19*100</f>
        <v>102.17377117872735</v>
      </c>
      <c r="K23" s="31">
        <f>K20/J19*100</f>
        <v>24.730414425082603</v>
      </c>
      <c r="L23" s="31">
        <f>L20/K19*100</f>
        <v>103.33347369012029</v>
      </c>
      <c r="M23" s="32">
        <v>103.4</v>
      </c>
      <c r="N23" s="33">
        <v>103.5</v>
      </c>
      <c r="O23" s="33">
        <v>103.6</v>
      </c>
      <c r="P23" s="33">
        <v>103.7</v>
      </c>
      <c r="Q23" s="33">
        <v>103.8</v>
      </c>
      <c r="R23" s="33">
        <v>103.9</v>
      </c>
      <c r="S23" s="33">
        <v>104</v>
      </c>
      <c r="T23" s="33">
        <v>104.1</v>
      </c>
      <c r="U23" s="33">
        <v>104.2</v>
      </c>
      <c r="V23" s="33">
        <v>104.3</v>
      </c>
      <c r="W23" s="33">
        <v>104.1</v>
      </c>
    </row>
    <row r="24" spans="1:23" hidden="1" outlineLevel="1" x14ac:dyDescent="0.3">
      <c r="A24" s="108"/>
      <c r="B24" s="112"/>
      <c r="C24" s="115"/>
      <c r="D24" s="17" t="s">
        <v>12</v>
      </c>
      <c r="E24" s="139"/>
      <c r="F24" s="139"/>
      <c r="G24" s="139"/>
      <c r="H24" s="31">
        <f>H21/G19*100</f>
        <v>300.8</v>
      </c>
      <c r="I24" s="31">
        <f>I21/H19*100</f>
        <v>133.05210684640264</v>
      </c>
      <c r="J24" s="31">
        <f>J21/I19*100</f>
        <v>111.17247004152455</v>
      </c>
      <c r="K24" s="31">
        <f>K21/J19*100</f>
        <v>24.800542403794783</v>
      </c>
      <c r="L24" s="31">
        <f>L21/K19*100</f>
        <v>103.53720858422109</v>
      </c>
      <c r="M24" s="32">
        <v>103.6</v>
      </c>
      <c r="N24" s="33">
        <v>103.7</v>
      </c>
      <c r="O24" s="33">
        <v>103.8</v>
      </c>
      <c r="P24" s="33">
        <v>103.9</v>
      </c>
      <c r="Q24" s="33">
        <v>104</v>
      </c>
      <c r="R24" s="33">
        <v>104.1</v>
      </c>
      <c r="S24" s="33">
        <v>104.2</v>
      </c>
      <c r="T24" s="33">
        <v>104.3</v>
      </c>
      <c r="U24" s="33">
        <v>104.4</v>
      </c>
      <c r="V24" s="33">
        <v>104.5</v>
      </c>
      <c r="W24" s="33">
        <v>104.6</v>
      </c>
    </row>
    <row r="25" spans="1:23" hidden="1" outlineLevel="1" x14ac:dyDescent="0.3">
      <c r="A25" s="108"/>
      <c r="B25" s="119" t="s">
        <v>54</v>
      </c>
      <c r="C25" s="122" t="s">
        <v>13</v>
      </c>
      <c r="D25" s="27" t="s">
        <v>14</v>
      </c>
      <c r="E25" s="140">
        <v>101.4</v>
      </c>
      <c r="F25" s="140">
        <v>102.8</v>
      </c>
      <c r="G25" s="140">
        <v>104.5</v>
      </c>
      <c r="H25" s="34">
        <v>104.4</v>
      </c>
      <c r="I25" s="34">
        <v>104.3</v>
      </c>
      <c r="J25" s="34">
        <v>104.3</v>
      </c>
      <c r="K25" s="34">
        <v>104.2</v>
      </c>
      <c r="L25" s="34">
        <v>104.3</v>
      </c>
      <c r="M25" s="35">
        <v>104</v>
      </c>
      <c r="N25" s="36">
        <v>104.1</v>
      </c>
      <c r="O25" s="36">
        <v>103.9</v>
      </c>
      <c r="P25" s="36">
        <v>103.9</v>
      </c>
      <c r="Q25" s="36">
        <v>103.8</v>
      </c>
      <c r="R25" s="36">
        <v>103.7</v>
      </c>
      <c r="S25" s="36">
        <v>103.7</v>
      </c>
      <c r="T25" s="36">
        <v>103.7</v>
      </c>
      <c r="U25" s="36">
        <v>103.6</v>
      </c>
      <c r="V25" s="36">
        <v>103.6</v>
      </c>
      <c r="W25" s="36">
        <v>103.5</v>
      </c>
    </row>
    <row r="26" spans="1:23" hidden="1" outlineLevel="1" x14ac:dyDescent="0.3">
      <c r="A26" s="108"/>
      <c r="B26" s="120"/>
      <c r="C26" s="123"/>
      <c r="D26" s="27" t="s">
        <v>11</v>
      </c>
      <c r="E26" s="141"/>
      <c r="F26" s="141"/>
      <c r="G26" s="141"/>
      <c r="H26" s="34">
        <v>104.3</v>
      </c>
      <c r="I26" s="34">
        <v>104.2</v>
      </c>
      <c r="J26" s="34">
        <v>104.2</v>
      </c>
      <c r="K26" s="34">
        <v>104.2</v>
      </c>
      <c r="L26" s="34">
        <v>104.2</v>
      </c>
      <c r="M26" s="35">
        <v>104</v>
      </c>
      <c r="N26" s="36">
        <v>104</v>
      </c>
      <c r="O26" s="36">
        <v>103.8</v>
      </c>
      <c r="P26" s="36">
        <v>103.8</v>
      </c>
      <c r="Q26" s="36">
        <v>103.7</v>
      </c>
      <c r="R26" s="36">
        <v>103.7</v>
      </c>
      <c r="S26" s="36">
        <v>103.6</v>
      </c>
      <c r="T26" s="36">
        <v>103.6</v>
      </c>
      <c r="U26" s="36">
        <v>103.5</v>
      </c>
      <c r="V26" s="36">
        <v>103.5</v>
      </c>
      <c r="W26" s="36">
        <v>103.4</v>
      </c>
    </row>
    <row r="27" spans="1:23" hidden="1" outlineLevel="1" x14ac:dyDescent="0.3">
      <c r="A27" s="109"/>
      <c r="B27" s="121"/>
      <c r="C27" s="124"/>
      <c r="D27" s="27" t="s">
        <v>12</v>
      </c>
      <c r="E27" s="141"/>
      <c r="F27" s="141"/>
      <c r="G27" s="141"/>
      <c r="H27" s="34">
        <v>104.3</v>
      </c>
      <c r="I27" s="34">
        <v>104.2</v>
      </c>
      <c r="J27" s="34">
        <v>104.2</v>
      </c>
      <c r="K27" s="34">
        <v>104.2</v>
      </c>
      <c r="L27" s="34">
        <v>104.2</v>
      </c>
      <c r="M27" s="35">
        <v>104</v>
      </c>
      <c r="N27" s="36">
        <v>104</v>
      </c>
      <c r="O27" s="36">
        <v>103.8</v>
      </c>
      <c r="P27" s="36">
        <v>103.8</v>
      </c>
      <c r="Q27" s="36">
        <v>103.7</v>
      </c>
      <c r="R27" s="36">
        <v>103.7</v>
      </c>
      <c r="S27" s="36">
        <v>103.6</v>
      </c>
      <c r="T27" s="36">
        <v>103.6</v>
      </c>
      <c r="U27" s="36">
        <v>103.5</v>
      </c>
      <c r="V27" s="36">
        <v>103.6</v>
      </c>
      <c r="W27" s="36">
        <v>103.4</v>
      </c>
    </row>
    <row r="28" spans="1:23" ht="25.5" customHeight="1" collapsed="1" x14ac:dyDescent="0.3">
      <c r="A28" s="100">
        <v>6</v>
      </c>
      <c r="B28" s="101" t="s">
        <v>15</v>
      </c>
      <c r="C28" s="99" t="s">
        <v>38</v>
      </c>
      <c r="D28" s="38" t="s">
        <v>14</v>
      </c>
      <c r="E28" s="102">
        <f>E22/E25*100</f>
        <v>63.991466375396875</v>
      </c>
      <c r="F28" s="102">
        <f>F22/F25*100</f>
        <v>302.00782354421079</v>
      </c>
      <c r="G28" s="102">
        <f>G22/G25*100</f>
        <v>49.072681073904221</v>
      </c>
      <c r="H28" s="40">
        <v>285.10000000000002</v>
      </c>
      <c r="I28" s="39">
        <v>126.5</v>
      </c>
      <c r="J28" s="40">
        <v>97.3</v>
      </c>
      <c r="K28" s="39">
        <v>23.4</v>
      </c>
      <c r="L28" s="40">
        <v>97.6</v>
      </c>
      <c r="M28" s="13">
        <f>M22/M25*100</f>
        <v>97.403846153846146</v>
      </c>
      <c r="N28" s="13">
        <f t="shared" ref="N28:W29" si="5">N22/N25*100</f>
        <v>97.406340057636896</v>
      </c>
      <c r="O28" s="13">
        <f t="shared" si="5"/>
        <v>97.690086621751675</v>
      </c>
      <c r="P28" s="13">
        <f t="shared" si="5"/>
        <v>97.786333012512017</v>
      </c>
      <c r="Q28" s="13">
        <f t="shared" si="5"/>
        <v>97.97687861271676</v>
      </c>
      <c r="R28" s="13">
        <f t="shared" si="5"/>
        <v>98.167791706846657</v>
      </c>
      <c r="S28" s="13">
        <f t="shared" si="5"/>
        <v>98.264223722275801</v>
      </c>
      <c r="T28" s="13">
        <f t="shared" si="5"/>
        <v>98.360655737704917</v>
      </c>
      <c r="U28" s="13">
        <f t="shared" si="5"/>
        <v>98.552123552123547</v>
      </c>
      <c r="V28" s="13">
        <f t="shared" si="5"/>
        <v>98.648648648648646</v>
      </c>
      <c r="W28" s="13">
        <f t="shared" si="5"/>
        <v>98.840579710144922</v>
      </c>
    </row>
    <row r="29" spans="1:23" x14ac:dyDescent="0.3">
      <c r="A29" s="100"/>
      <c r="B29" s="101"/>
      <c r="C29" s="99"/>
      <c r="D29" s="38" t="s">
        <v>11</v>
      </c>
      <c r="E29" s="102"/>
      <c r="F29" s="102"/>
      <c r="G29" s="102"/>
      <c r="H29" s="40">
        <v>290.10000000000002</v>
      </c>
      <c r="I29" s="39">
        <v>127.2</v>
      </c>
      <c r="J29" s="40">
        <v>97.6</v>
      </c>
      <c r="K29" s="39">
        <v>23.6</v>
      </c>
      <c r="L29" s="40">
        <v>97.7</v>
      </c>
      <c r="M29" s="13">
        <f>M23/M26*100</f>
        <v>99.42307692307692</v>
      </c>
      <c r="N29" s="13">
        <f t="shared" si="5"/>
        <v>99.519230769230774</v>
      </c>
      <c r="O29" s="13">
        <f t="shared" si="5"/>
        <v>99.807321772639696</v>
      </c>
      <c r="P29" s="13">
        <f t="shared" si="5"/>
        <v>99.903660886319855</v>
      </c>
      <c r="Q29" s="13">
        <f t="shared" si="5"/>
        <v>100.09643201542913</v>
      </c>
      <c r="R29" s="13">
        <f t="shared" si="5"/>
        <v>100.19286403085826</v>
      </c>
      <c r="S29" s="13">
        <f t="shared" si="5"/>
        <v>100.38610038610038</v>
      </c>
      <c r="T29" s="13">
        <f t="shared" si="5"/>
        <v>100.48262548262548</v>
      </c>
      <c r="U29" s="13">
        <f t="shared" si="5"/>
        <v>100.67632850241546</v>
      </c>
      <c r="V29" s="13">
        <f t="shared" si="5"/>
        <v>100.77294685990339</v>
      </c>
      <c r="W29" s="13">
        <f t="shared" si="5"/>
        <v>100.67698259187621</v>
      </c>
    </row>
    <row r="30" spans="1:23" x14ac:dyDescent="0.3">
      <c r="A30" s="100"/>
      <c r="B30" s="101"/>
      <c r="C30" s="99"/>
      <c r="D30" s="38" t="s">
        <v>12</v>
      </c>
      <c r="E30" s="102"/>
      <c r="F30" s="102"/>
      <c r="G30" s="102"/>
      <c r="H30" s="40">
        <f>H24/H27*100</f>
        <v>288.39884947267495</v>
      </c>
      <c r="I30" s="40">
        <f t="shared" ref="I30:W30" si="6">I24/I27*100</f>
        <v>127.68916204069352</v>
      </c>
      <c r="J30" s="40">
        <f t="shared" si="6"/>
        <v>106.69142998226924</v>
      </c>
      <c r="K30" s="40">
        <f t="shared" si="6"/>
        <v>23.800904418229159</v>
      </c>
      <c r="L30" s="40">
        <f t="shared" si="6"/>
        <v>99.363923785240971</v>
      </c>
      <c r="M30" s="13">
        <f t="shared" si="6"/>
        <v>99.615384615384599</v>
      </c>
      <c r="N30" s="40">
        <f t="shared" si="6"/>
        <v>99.711538461538467</v>
      </c>
      <c r="O30" s="40">
        <f t="shared" si="6"/>
        <v>100</v>
      </c>
      <c r="P30" s="40">
        <f t="shared" si="6"/>
        <v>100.09633911368016</v>
      </c>
      <c r="Q30" s="40">
        <f t="shared" si="6"/>
        <v>100.28929604628736</v>
      </c>
      <c r="R30" s="40">
        <f t="shared" si="6"/>
        <v>100.38572806171648</v>
      </c>
      <c r="S30" s="40">
        <f t="shared" si="6"/>
        <v>100.57915057915059</v>
      </c>
      <c r="T30" s="40">
        <f t="shared" si="6"/>
        <v>100.67567567567568</v>
      </c>
      <c r="U30" s="40">
        <f t="shared" si="6"/>
        <v>100.8695652173913</v>
      </c>
      <c r="V30" s="40">
        <f t="shared" si="6"/>
        <v>100.86872586872589</v>
      </c>
      <c r="W30" s="40">
        <f t="shared" si="6"/>
        <v>101.16054158607348</v>
      </c>
    </row>
    <row r="31" spans="1:23" x14ac:dyDescent="0.3">
      <c r="A31" s="100">
        <v>7</v>
      </c>
      <c r="B31" s="101" t="s">
        <v>55</v>
      </c>
      <c r="C31" s="99" t="s">
        <v>44</v>
      </c>
      <c r="D31" s="38" t="s">
        <v>14</v>
      </c>
      <c r="E31" s="102">
        <v>823.4</v>
      </c>
      <c r="F31" s="102">
        <v>762.4</v>
      </c>
      <c r="G31" s="125">
        <v>784.7</v>
      </c>
      <c r="H31" s="40">
        <v>813.7</v>
      </c>
      <c r="I31" s="39">
        <v>847.9</v>
      </c>
      <c r="J31" s="40">
        <v>901.3</v>
      </c>
      <c r="K31" s="39">
        <f>J31*K34/100</f>
        <v>959.8845</v>
      </c>
      <c r="L31" s="39">
        <f t="shared" ref="L31:W33" si="7">K31*L34/100</f>
        <v>1023.2368769999999</v>
      </c>
      <c r="M31" s="39">
        <f t="shared" si="7"/>
        <v>1090.7705108820001</v>
      </c>
      <c r="N31" s="39">
        <f t="shared" si="7"/>
        <v>1163.8521351110942</v>
      </c>
      <c r="O31" s="39">
        <f t="shared" si="7"/>
        <v>1241.8302281635376</v>
      </c>
      <c r="P31" s="39">
        <f t="shared" si="7"/>
        <v>1326.274683678658</v>
      </c>
      <c r="Q31" s="39">
        <f t="shared" si="7"/>
        <v>1417.7876368524855</v>
      </c>
      <c r="R31" s="39">
        <f t="shared" si="7"/>
        <v>1517.0327714321597</v>
      </c>
      <c r="S31" s="39">
        <f t="shared" si="7"/>
        <v>1623.2250654324109</v>
      </c>
      <c r="T31" s="39">
        <f t="shared" si="7"/>
        <v>1736.8508200126796</v>
      </c>
      <c r="U31" s="39">
        <f t="shared" si="7"/>
        <v>1860.1672282335796</v>
      </c>
      <c r="V31" s="39">
        <f t="shared" si="7"/>
        <v>1994.0992686663976</v>
      </c>
      <c r="W31" s="39">
        <f t="shared" si="7"/>
        <v>2137.6744160103785</v>
      </c>
    </row>
    <row r="32" spans="1:23" x14ac:dyDescent="0.3">
      <c r="A32" s="100"/>
      <c r="B32" s="101"/>
      <c r="C32" s="99"/>
      <c r="D32" s="38" t="s">
        <v>11</v>
      </c>
      <c r="E32" s="102"/>
      <c r="F32" s="102"/>
      <c r="G32" s="126"/>
      <c r="H32" s="40">
        <v>824.7</v>
      </c>
      <c r="I32" s="39">
        <v>870.9</v>
      </c>
      <c r="J32" s="40">
        <v>956.2</v>
      </c>
      <c r="K32" s="39">
        <f>J32*K35/100</f>
        <v>1021.2216000000001</v>
      </c>
      <c r="L32" s="39">
        <f t="shared" si="7"/>
        <v>1091.6858904000003</v>
      </c>
      <c r="M32" s="39">
        <f t="shared" si="7"/>
        <v>1165.9205309472004</v>
      </c>
      <c r="N32" s="39">
        <f t="shared" si="7"/>
        <v>1245.20312705161</v>
      </c>
      <c r="O32" s="39">
        <f t="shared" si="7"/>
        <v>1331.1221428181711</v>
      </c>
      <c r="P32" s="39">
        <f t="shared" si="7"/>
        <v>1424.300692815443</v>
      </c>
      <c r="Q32" s="39">
        <f t="shared" si="7"/>
        <v>1524.001741312524</v>
      </c>
      <c r="R32" s="39">
        <f t="shared" si="7"/>
        <v>1629.1578614630882</v>
      </c>
      <c r="S32" s="39">
        <f t="shared" si="7"/>
        <v>1743.1989117655044</v>
      </c>
      <c r="T32" s="39">
        <f t="shared" si="7"/>
        <v>1865.2228355890898</v>
      </c>
      <c r="U32" s="39">
        <f t="shared" si="7"/>
        <v>1997.653656915915</v>
      </c>
      <c r="V32" s="39">
        <f t="shared" si="7"/>
        <v>2139.4870665569451</v>
      </c>
      <c r="W32" s="39">
        <f t="shared" si="7"/>
        <v>2291.3906482824882</v>
      </c>
    </row>
    <row r="33" spans="1:23" x14ac:dyDescent="0.3">
      <c r="A33" s="100"/>
      <c r="B33" s="101"/>
      <c r="C33" s="99"/>
      <c r="D33" s="38" t="s">
        <v>12</v>
      </c>
      <c r="E33" s="102"/>
      <c r="F33" s="102"/>
      <c r="G33" s="127"/>
      <c r="H33" s="40">
        <f>G31*H36/100</f>
        <v>827.85850000000005</v>
      </c>
      <c r="I33" s="40">
        <f>H33*I36/100</f>
        <v>880.01358550000009</v>
      </c>
      <c r="J33" s="40">
        <f t="shared" ref="J33" si="8">I33*J36/100</f>
        <v>939.85450931399998</v>
      </c>
      <c r="K33" s="40">
        <f>J33*K36/100</f>
        <v>1005.6443249659801</v>
      </c>
      <c r="L33" s="40">
        <f t="shared" si="7"/>
        <v>1076.0394277135988</v>
      </c>
      <c r="M33" s="40">
        <f t="shared" si="7"/>
        <v>1151.3621876535506</v>
      </c>
      <c r="N33" s="40">
        <f t="shared" si="7"/>
        <v>1231.9575407892992</v>
      </c>
      <c r="O33" s="40">
        <f t="shared" si="7"/>
        <v>1319.4265261853393</v>
      </c>
      <c r="P33" s="40">
        <f t="shared" si="7"/>
        <v>1413.1058095444982</v>
      </c>
      <c r="Q33" s="40">
        <f t="shared" si="7"/>
        <v>1513.4363220221576</v>
      </c>
      <c r="R33" s="40">
        <f t="shared" si="7"/>
        <v>1622.403737207753</v>
      </c>
      <c r="S33" s="40">
        <f t="shared" si="7"/>
        <v>1739.2168062867113</v>
      </c>
      <c r="T33" s="40">
        <f t="shared" si="7"/>
        <v>1864.4404163393544</v>
      </c>
      <c r="U33" s="40">
        <f t="shared" si="7"/>
        <v>2000.5445667321274</v>
      </c>
      <c r="V33" s="40">
        <f t="shared" si="7"/>
        <v>2148.5848646703048</v>
      </c>
      <c r="W33" s="40">
        <f t="shared" si="7"/>
        <v>2307.5801446559071</v>
      </c>
    </row>
    <row r="34" spans="1:23" hidden="1" outlineLevel="1" x14ac:dyDescent="0.3">
      <c r="A34" s="107" t="s">
        <v>51</v>
      </c>
      <c r="B34" s="110" t="s">
        <v>52</v>
      </c>
      <c r="C34" s="115" t="s">
        <v>13</v>
      </c>
      <c r="D34" s="17" t="s">
        <v>14</v>
      </c>
      <c r="E34" s="116"/>
      <c r="F34" s="116">
        <f>F31/E31*100</f>
        <v>92.591692980325476</v>
      </c>
      <c r="G34" s="116">
        <f>G31/F31*100</f>
        <v>102.92497376705143</v>
      </c>
      <c r="H34" s="25">
        <f>H31/G31*100</f>
        <v>103.69567987766027</v>
      </c>
      <c r="I34" s="25">
        <f>I31/H31*100</f>
        <v>104.20302322723363</v>
      </c>
      <c r="J34" s="25">
        <f t="shared" ref="J34" si="9">J31/I31*100</f>
        <v>106.29791248968039</v>
      </c>
      <c r="K34" s="25">
        <v>106.5</v>
      </c>
      <c r="L34" s="25">
        <v>106.6</v>
      </c>
      <c r="M34" s="25">
        <v>106.6</v>
      </c>
      <c r="N34" s="25">
        <v>106.7</v>
      </c>
      <c r="O34" s="25">
        <v>106.7</v>
      </c>
      <c r="P34" s="25">
        <v>106.8</v>
      </c>
      <c r="Q34" s="25">
        <v>106.9</v>
      </c>
      <c r="R34" s="25">
        <v>107</v>
      </c>
      <c r="S34" s="25">
        <v>107</v>
      </c>
      <c r="T34" s="25">
        <v>107</v>
      </c>
      <c r="U34" s="25">
        <v>107.1</v>
      </c>
      <c r="V34" s="25">
        <v>107.2</v>
      </c>
      <c r="W34" s="25">
        <v>107.2</v>
      </c>
    </row>
    <row r="35" spans="1:23" hidden="1" outlineLevel="1" x14ac:dyDescent="0.3">
      <c r="A35" s="108"/>
      <c r="B35" s="111"/>
      <c r="C35" s="115"/>
      <c r="D35" s="17" t="s">
        <v>11</v>
      </c>
      <c r="E35" s="117"/>
      <c r="F35" s="117"/>
      <c r="G35" s="117"/>
      <c r="H35" s="25">
        <f>H32/G31*100</f>
        <v>105.09748948642795</v>
      </c>
      <c r="I35" s="25">
        <f>I32/H32*100</f>
        <v>105.60203710440159</v>
      </c>
      <c r="J35" s="25">
        <v>106.6</v>
      </c>
      <c r="K35" s="25">
        <v>106.8</v>
      </c>
      <c r="L35" s="25">
        <v>106.9</v>
      </c>
      <c r="M35" s="25">
        <v>106.8</v>
      </c>
      <c r="N35" s="25">
        <v>106.8</v>
      </c>
      <c r="O35" s="25">
        <v>106.9</v>
      </c>
      <c r="P35" s="25">
        <v>107</v>
      </c>
      <c r="Q35" s="25">
        <v>107</v>
      </c>
      <c r="R35" s="25">
        <v>106.9</v>
      </c>
      <c r="S35" s="25">
        <v>107</v>
      </c>
      <c r="T35" s="25">
        <v>107</v>
      </c>
      <c r="U35" s="25">
        <v>107.1</v>
      </c>
      <c r="V35" s="25">
        <v>107.1</v>
      </c>
      <c r="W35" s="25">
        <v>107.1</v>
      </c>
    </row>
    <row r="36" spans="1:23" hidden="1" outlineLevel="1" x14ac:dyDescent="0.3">
      <c r="A36" s="108"/>
      <c r="B36" s="112"/>
      <c r="C36" s="115"/>
      <c r="D36" s="17" t="s">
        <v>12</v>
      </c>
      <c r="E36" s="118"/>
      <c r="F36" s="118"/>
      <c r="G36" s="118"/>
      <c r="H36" s="25">
        <v>105.5</v>
      </c>
      <c r="I36" s="25">
        <v>106.3</v>
      </c>
      <c r="J36" s="25">
        <v>106.8</v>
      </c>
      <c r="K36" s="25">
        <v>107</v>
      </c>
      <c r="L36" s="25">
        <v>107</v>
      </c>
      <c r="M36" s="25">
        <v>107</v>
      </c>
      <c r="N36" s="25">
        <v>107</v>
      </c>
      <c r="O36" s="25">
        <v>107.1</v>
      </c>
      <c r="P36" s="25">
        <v>107.1</v>
      </c>
      <c r="Q36" s="25">
        <v>107.1</v>
      </c>
      <c r="R36" s="25">
        <v>107.2</v>
      </c>
      <c r="S36" s="25">
        <v>107.2</v>
      </c>
      <c r="T36" s="25">
        <v>107.2</v>
      </c>
      <c r="U36" s="25">
        <v>107.3</v>
      </c>
      <c r="V36" s="25">
        <v>107.4</v>
      </c>
      <c r="W36" s="25">
        <v>107.4</v>
      </c>
    </row>
    <row r="37" spans="1:23" hidden="1" outlineLevel="1" x14ac:dyDescent="0.3">
      <c r="A37" s="108"/>
      <c r="B37" s="119" t="s">
        <v>54</v>
      </c>
      <c r="C37" s="122" t="s">
        <v>13</v>
      </c>
      <c r="D37" s="27" t="s">
        <v>14</v>
      </c>
      <c r="E37" s="125"/>
      <c r="F37" s="125">
        <f>F34/F40*100</f>
        <v>102.53786598042689</v>
      </c>
      <c r="G37" s="125">
        <f>G34/G40*100</f>
        <v>104.91842381962428</v>
      </c>
      <c r="H37" s="26">
        <v>103.1</v>
      </c>
      <c r="I37" s="26">
        <v>103.6</v>
      </c>
      <c r="J37" s="26">
        <v>104</v>
      </c>
      <c r="K37" s="26">
        <v>104</v>
      </c>
      <c r="L37" s="26">
        <v>104</v>
      </c>
      <c r="M37" s="26">
        <v>104</v>
      </c>
      <c r="N37" s="26">
        <v>104</v>
      </c>
      <c r="O37" s="26">
        <v>104</v>
      </c>
      <c r="P37" s="26">
        <v>104</v>
      </c>
      <c r="Q37" s="26">
        <v>104</v>
      </c>
      <c r="R37" s="26">
        <v>104</v>
      </c>
      <c r="S37" s="26">
        <v>104</v>
      </c>
      <c r="T37" s="26">
        <v>104</v>
      </c>
      <c r="U37" s="26">
        <v>104</v>
      </c>
      <c r="V37" s="26">
        <v>104</v>
      </c>
      <c r="W37" s="26">
        <v>104</v>
      </c>
    </row>
    <row r="38" spans="1:23" hidden="1" outlineLevel="1" x14ac:dyDescent="0.3">
      <c r="A38" s="108"/>
      <c r="B38" s="120"/>
      <c r="C38" s="123"/>
      <c r="D38" s="27" t="s">
        <v>11</v>
      </c>
      <c r="E38" s="126"/>
      <c r="F38" s="126"/>
      <c r="G38" s="126"/>
      <c r="H38" s="26">
        <v>103</v>
      </c>
      <c r="I38" s="26">
        <v>103.4</v>
      </c>
      <c r="J38" s="26">
        <v>104</v>
      </c>
      <c r="K38" s="26">
        <v>103.9</v>
      </c>
      <c r="L38" s="26">
        <v>104</v>
      </c>
      <c r="M38" s="26">
        <v>103.9</v>
      </c>
      <c r="N38" s="26">
        <v>103.9</v>
      </c>
      <c r="O38" s="26">
        <v>103.9</v>
      </c>
      <c r="P38" s="26">
        <v>103.9</v>
      </c>
      <c r="Q38" s="26">
        <v>103.9</v>
      </c>
      <c r="R38" s="26">
        <v>103.9</v>
      </c>
      <c r="S38" s="26">
        <v>103.9</v>
      </c>
      <c r="T38" s="26">
        <v>103.9</v>
      </c>
      <c r="U38" s="26">
        <v>103.9</v>
      </c>
      <c r="V38" s="26">
        <v>103.9</v>
      </c>
      <c r="W38" s="26">
        <v>103.9</v>
      </c>
    </row>
    <row r="39" spans="1:23" hidden="1" outlineLevel="1" x14ac:dyDescent="0.3">
      <c r="A39" s="109"/>
      <c r="B39" s="121"/>
      <c r="C39" s="124"/>
      <c r="D39" s="27" t="s">
        <v>12</v>
      </c>
      <c r="E39" s="127"/>
      <c r="F39" s="127"/>
      <c r="G39" s="127"/>
      <c r="H39" s="26">
        <v>103</v>
      </c>
      <c r="I39" s="26">
        <v>103.6</v>
      </c>
      <c r="J39" s="26">
        <v>104</v>
      </c>
      <c r="K39" s="26">
        <v>103.9</v>
      </c>
      <c r="L39" s="26">
        <v>104</v>
      </c>
      <c r="M39" s="26">
        <v>103.9</v>
      </c>
      <c r="N39" s="26">
        <v>103.9</v>
      </c>
      <c r="O39" s="26">
        <v>103.9</v>
      </c>
      <c r="P39" s="26">
        <v>103.9</v>
      </c>
      <c r="Q39" s="26">
        <v>103.9</v>
      </c>
      <c r="R39" s="26">
        <v>103.9</v>
      </c>
      <c r="S39" s="26">
        <v>103.9</v>
      </c>
      <c r="T39" s="26">
        <v>103.9</v>
      </c>
      <c r="U39" s="26">
        <v>103.9</v>
      </c>
      <c r="V39" s="26">
        <v>103.9</v>
      </c>
      <c r="W39" s="26">
        <v>103.9</v>
      </c>
    </row>
    <row r="40" spans="1:23" ht="28.5" customHeight="1" collapsed="1" x14ac:dyDescent="0.3">
      <c r="A40" s="100">
        <v>8</v>
      </c>
      <c r="B40" s="113" t="s">
        <v>39</v>
      </c>
      <c r="C40" s="114" t="s">
        <v>38</v>
      </c>
      <c r="D40" s="38" t="s">
        <v>14</v>
      </c>
      <c r="E40" s="102">
        <v>102.9</v>
      </c>
      <c r="F40" s="102">
        <v>90.3</v>
      </c>
      <c r="G40" s="125">
        <v>98.1</v>
      </c>
      <c r="H40" s="40">
        <f t="shared" ref="H40:W42" si="10">H34/H37*100</f>
        <v>100.57776903749784</v>
      </c>
      <c r="I40" s="40">
        <f t="shared" si="10"/>
        <v>100.58206875215603</v>
      </c>
      <c r="J40" s="40">
        <f t="shared" si="10"/>
        <v>102.2095312400773</v>
      </c>
      <c r="K40" s="40">
        <f t="shared" si="10"/>
        <v>102.40384615384615</v>
      </c>
      <c r="L40" s="40">
        <f t="shared" si="10"/>
        <v>102.49999999999999</v>
      </c>
      <c r="M40" s="40">
        <f t="shared" si="10"/>
        <v>102.49999999999999</v>
      </c>
      <c r="N40" s="40">
        <f t="shared" si="10"/>
        <v>102.59615384615385</v>
      </c>
      <c r="O40" s="40">
        <f t="shared" si="10"/>
        <v>102.59615384615385</v>
      </c>
      <c r="P40" s="40">
        <f t="shared" si="10"/>
        <v>102.69230769230768</v>
      </c>
      <c r="Q40" s="40">
        <f t="shared" si="10"/>
        <v>102.78846153846155</v>
      </c>
      <c r="R40" s="40">
        <f t="shared" si="10"/>
        <v>102.88461538461537</v>
      </c>
      <c r="S40" s="40">
        <f t="shared" si="10"/>
        <v>102.88461538461537</v>
      </c>
      <c r="T40" s="40">
        <f t="shared" si="10"/>
        <v>102.88461538461537</v>
      </c>
      <c r="U40" s="40">
        <f t="shared" si="10"/>
        <v>102.98076923076923</v>
      </c>
      <c r="V40" s="40">
        <f t="shared" si="10"/>
        <v>103.07692307692309</v>
      </c>
      <c r="W40" s="40">
        <f t="shared" si="10"/>
        <v>103.07692307692309</v>
      </c>
    </row>
    <row r="41" spans="1:23" x14ac:dyDescent="0.3">
      <c r="A41" s="100"/>
      <c r="B41" s="113"/>
      <c r="C41" s="114"/>
      <c r="D41" s="38" t="s">
        <v>11</v>
      </c>
      <c r="E41" s="102"/>
      <c r="F41" s="102"/>
      <c r="G41" s="126"/>
      <c r="H41" s="40">
        <f t="shared" si="10"/>
        <v>102.03639755963879</v>
      </c>
      <c r="I41" s="40">
        <f t="shared" si="10"/>
        <v>102.1296296947791</v>
      </c>
      <c r="J41" s="40">
        <f t="shared" si="10"/>
        <v>102.49999999999999</v>
      </c>
      <c r="K41" s="40">
        <f t="shared" si="10"/>
        <v>102.79114533205005</v>
      </c>
      <c r="L41" s="40">
        <f t="shared" si="10"/>
        <v>102.78846153846155</v>
      </c>
      <c r="M41" s="40">
        <f t="shared" si="10"/>
        <v>102.79114533205005</v>
      </c>
      <c r="N41" s="40">
        <f t="shared" si="10"/>
        <v>102.79114533205005</v>
      </c>
      <c r="O41" s="40">
        <f t="shared" si="10"/>
        <v>102.88739172281038</v>
      </c>
      <c r="P41" s="40">
        <f t="shared" si="10"/>
        <v>102.98363811357075</v>
      </c>
      <c r="Q41" s="40">
        <f t="shared" si="10"/>
        <v>102.98363811357075</v>
      </c>
      <c r="R41" s="40">
        <f t="shared" si="10"/>
        <v>102.88739172281038</v>
      </c>
      <c r="S41" s="40">
        <f t="shared" si="10"/>
        <v>102.98363811357075</v>
      </c>
      <c r="T41" s="40">
        <f t="shared" si="10"/>
        <v>102.98363811357075</v>
      </c>
      <c r="U41" s="40">
        <f t="shared" si="10"/>
        <v>103.07988450433108</v>
      </c>
      <c r="V41" s="40">
        <f t="shared" si="10"/>
        <v>103.07988450433108</v>
      </c>
      <c r="W41" s="40">
        <f t="shared" si="10"/>
        <v>103.07988450433108</v>
      </c>
    </row>
    <row r="42" spans="1:23" ht="26.25" customHeight="1" x14ac:dyDescent="0.3">
      <c r="A42" s="100"/>
      <c r="B42" s="113"/>
      <c r="C42" s="114"/>
      <c r="D42" s="38" t="s">
        <v>12</v>
      </c>
      <c r="E42" s="102"/>
      <c r="F42" s="102"/>
      <c r="G42" s="127"/>
      <c r="H42" s="40">
        <f t="shared" si="10"/>
        <v>102.42718446601941</v>
      </c>
      <c r="I42" s="40">
        <f t="shared" si="10"/>
        <v>102.60617760617761</v>
      </c>
      <c r="J42" s="40">
        <f t="shared" si="10"/>
        <v>102.69230769230768</v>
      </c>
      <c r="K42" s="40">
        <f t="shared" si="10"/>
        <v>102.98363811357075</v>
      </c>
      <c r="L42" s="40">
        <f t="shared" si="10"/>
        <v>102.88461538461537</v>
      </c>
      <c r="M42" s="40">
        <f t="shared" si="10"/>
        <v>102.98363811357075</v>
      </c>
      <c r="N42" s="40">
        <f t="shared" si="10"/>
        <v>102.98363811357075</v>
      </c>
      <c r="O42" s="40">
        <f t="shared" si="10"/>
        <v>103.07988450433108</v>
      </c>
      <c r="P42" s="40">
        <f t="shared" si="10"/>
        <v>103.07988450433108</v>
      </c>
      <c r="Q42" s="40">
        <f t="shared" si="10"/>
        <v>103.07988450433108</v>
      </c>
      <c r="R42" s="40">
        <f t="shared" si="10"/>
        <v>103.17613089509143</v>
      </c>
      <c r="S42" s="40">
        <f t="shared" si="10"/>
        <v>103.17613089509143</v>
      </c>
      <c r="T42" s="40">
        <f t="shared" si="10"/>
        <v>103.17613089509143</v>
      </c>
      <c r="U42" s="40">
        <f t="shared" si="10"/>
        <v>103.27237728585177</v>
      </c>
      <c r="V42" s="40">
        <f t="shared" si="10"/>
        <v>103.36862367661213</v>
      </c>
      <c r="W42" s="40">
        <f t="shared" si="10"/>
        <v>103.36862367661213</v>
      </c>
    </row>
    <row r="43" spans="1:23" x14ac:dyDescent="0.3">
      <c r="A43" s="100">
        <v>9</v>
      </c>
      <c r="B43" s="113" t="s">
        <v>56</v>
      </c>
      <c r="C43" s="99" t="s">
        <v>44</v>
      </c>
      <c r="D43" s="38" t="s">
        <v>14</v>
      </c>
      <c r="E43" s="102">
        <v>265.61</v>
      </c>
      <c r="F43" s="102">
        <v>273.3</v>
      </c>
      <c r="G43" s="125">
        <v>281.5</v>
      </c>
      <c r="H43" s="40">
        <v>292.2</v>
      </c>
      <c r="I43" s="39">
        <v>304.5</v>
      </c>
      <c r="J43" s="40">
        <v>318.2</v>
      </c>
      <c r="K43" s="40">
        <f>J43*K46/100</f>
        <v>334.11</v>
      </c>
      <c r="L43" s="40">
        <f t="shared" ref="L43:W45" si="11">K43*L46/100</f>
        <v>352.48605000000003</v>
      </c>
      <c r="M43" s="39">
        <f t="shared" si="11"/>
        <v>376.80758745000009</v>
      </c>
      <c r="N43" s="39">
        <f t="shared" si="11"/>
        <v>402.8073109840501</v>
      </c>
      <c r="O43" s="39">
        <f t="shared" si="11"/>
        <v>430.60101544194958</v>
      </c>
      <c r="P43" s="39">
        <f t="shared" si="11"/>
        <v>460.31248550744414</v>
      </c>
      <c r="Q43" s="39">
        <f t="shared" si="11"/>
        <v>492.53435949296522</v>
      </c>
      <c r="R43" s="39">
        <f t="shared" si="11"/>
        <v>527.01176465747278</v>
      </c>
      <c r="S43" s="39">
        <f t="shared" si="11"/>
        <v>563.90258818349594</v>
      </c>
      <c r="T43" s="39">
        <f t="shared" si="11"/>
        <v>603.3757693563407</v>
      </c>
      <c r="U43" s="39">
        <f t="shared" si="11"/>
        <v>645.00869744192823</v>
      </c>
      <c r="V43" s="39">
        <f t="shared" si="11"/>
        <v>688.22428017053744</v>
      </c>
      <c r="W43" s="39">
        <f t="shared" si="11"/>
        <v>734.33530694196349</v>
      </c>
    </row>
    <row r="44" spans="1:23" x14ac:dyDescent="0.3">
      <c r="A44" s="100"/>
      <c r="B44" s="113"/>
      <c r="C44" s="99"/>
      <c r="D44" s="38" t="s">
        <v>11</v>
      </c>
      <c r="E44" s="102"/>
      <c r="F44" s="102"/>
      <c r="G44" s="126"/>
      <c r="H44" s="40">
        <v>293.3</v>
      </c>
      <c r="I44" s="39">
        <v>306.5</v>
      </c>
      <c r="J44" s="40">
        <v>321.8</v>
      </c>
      <c r="K44" s="40">
        <f>J44*K47/100</f>
        <v>339.49900000000002</v>
      </c>
      <c r="L44" s="40">
        <f t="shared" si="11"/>
        <v>359.86894000000001</v>
      </c>
      <c r="M44" s="39">
        <f t="shared" si="11"/>
        <v>388.29858626000004</v>
      </c>
      <c r="N44" s="39">
        <f t="shared" si="11"/>
        <v>418.97417457454009</v>
      </c>
      <c r="O44" s="39">
        <f t="shared" si="11"/>
        <v>452.07313436592881</v>
      </c>
      <c r="P44" s="39">
        <f t="shared" si="11"/>
        <v>487.7869119808372</v>
      </c>
      <c r="Q44" s="39">
        <f t="shared" si="11"/>
        <v>526.80986493930413</v>
      </c>
      <c r="R44" s="39">
        <f t="shared" si="11"/>
        <v>568.95465413444845</v>
      </c>
      <c r="S44" s="39">
        <f t="shared" si="11"/>
        <v>614.47102646520432</v>
      </c>
      <c r="T44" s="39">
        <f t="shared" si="11"/>
        <v>663.6287085824207</v>
      </c>
      <c r="U44" s="39">
        <f t="shared" si="11"/>
        <v>714.72811914326712</v>
      </c>
      <c r="V44" s="39">
        <f t="shared" si="11"/>
        <v>768.33272807901221</v>
      </c>
      <c r="W44" s="39">
        <f t="shared" si="11"/>
        <v>825.95768268493816</v>
      </c>
    </row>
    <row r="45" spans="1:23" x14ac:dyDescent="0.3">
      <c r="A45" s="100"/>
      <c r="B45" s="113"/>
      <c r="C45" s="99"/>
      <c r="D45" s="38" t="s">
        <v>12</v>
      </c>
      <c r="E45" s="102"/>
      <c r="F45" s="102"/>
      <c r="G45" s="127"/>
      <c r="H45" s="40">
        <f>G43*H48/100</f>
        <v>294.16750000000002</v>
      </c>
      <c r="I45" s="39">
        <f>H45*I48/100</f>
        <v>308.87587500000001</v>
      </c>
      <c r="J45" s="40">
        <f>I45*J48/100</f>
        <v>325.86404812500001</v>
      </c>
      <c r="K45" s="40">
        <f>J45*K48/100</f>
        <v>345.41589101249997</v>
      </c>
      <c r="L45" s="40">
        <f t="shared" si="11"/>
        <v>369.24958749236248</v>
      </c>
      <c r="M45" s="37">
        <f t="shared" si="11"/>
        <v>402.48205036667508</v>
      </c>
      <c r="N45" s="37">
        <f t="shared" si="11"/>
        <v>438.70543489967582</v>
      </c>
      <c r="O45" s="37">
        <f t="shared" si="11"/>
        <v>478.18892404064667</v>
      </c>
      <c r="P45" s="37">
        <f t="shared" si="11"/>
        <v>521.22592720430487</v>
      </c>
      <c r="Q45" s="37">
        <f t="shared" si="11"/>
        <v>568.13626065269227</v>
      </c>
      <c r="R45" s="37">
        <f t="shared" si="11"/>
        <v>619.26852411143454</v>
      </c>
      <c r="S45" s="37">
        <f t="shared" si="11"/>
        <v>675.00269128146363</v>
      </c>
      <c r="T45" s="37">
        <f t="shared" si="11"/>
        <v>735.75293349679532</v>
      </c>
      <c r="U45" s="37">
        <f t="shared" si="11"/>
        <v>798.29193284402299</v>
      </c>
      <c r="V45" s="37">
        <f t="shared" si="11"/>
        <v>866.14674713576494</v>
      </c>
      <c r="W45" s="37">
        <f t="shared" si="11"/>
        <v>935.43848690662617</v>
      </c>
    </row>
    <row r="46" spans="1:23" s="19" customFormat="1" ht="15.75" hidden="1" customHeight="1" outlineLevel="1" x14ac:dyDescent="0.25">
      <c r="A46" s="107" t="s">
        <v>51</v>
      </c>
      <c r="B46" s="110" t="s">
        <v>52</v>
      </c>
      <c r="C46" s="115" t="s">
        <v>13</v>
      </c>
      <c r="D46" s="17" t="s">
        <v>14</v>
      </c>
      <c r="E46" s="116">
        <v>94.2</v>
      </c>
      <c r="F46" s="116">
        <v>102.9</v>
      </c>
      <c r="G46" s="116">
        <v>103</v>
      </c>
      <c r="H46" s="18">
        <f>H43/G43*100</f>
        <v>103.80106571936057</v>
      </c>
      <c r="I46" s="18">
        <f>I43/H43*100</f>
        <v>104.2094455852156</v>
      </c>
      <c r="J46" s="18">
        <f t="shared" ref="J46:J47" si="12">J43/I43*100</f>
        <v>104.49917898193759</v>
      </c>
      <c r="K46" s="18">
        <v>105</v>
      </c>
      <c r="L46" s="18">
        <v>105.5</v>
      </c>
      <c r="M46" s="21">
        <v>106.9</v>
      </c>
      <c r="N46" s="22">
        <v>106.9</v>
      </c>
      <c r="O46" s="22">
        <v>106.9</v>
      </c>
      <c r="P46" s="22">
        <v>106.9</v>
      </c>
      <c r="Q46" s="22">
        <v>107</v>
      </c>
      <c r="R46" s="22">
        <v>107</v>
      </c>
      <c r="S46" s="22">
        <v>107</v>
      </c>
      <c r="T46" s="22">
        <v>107</v>
      </c>
      <c r="U46" s="22">
        <v>106.9</v>
      </c>
      <c r="V46" s="22">
        <v>106.7</v>
      </c>
      <c r="W46" s="22">
        <v>106.7</v>
      </c>
    </row>
    <row r="47" spans="1:23" s="19" customFormat="1" ht="15.75" hidden="1" outlineLevel="1" x14ac:dyDescent="0.25">
      <c r="A47" s="108"/>
      <c r="B47" s="111"/>
      <c r="C47" s="115"/>
      <c r="D47" s="17" t="s">
        <v>11</v>
      </c>
      <c r="E47" s="117"/>
      <c r="F47" s="117"/>
      <c r="G47" s="117"/>
      <c r="H47" s="18">
        <f>H44/G43*100</f>
        <v>104.19182948490231</v>
      </c>
      <c r="I47" s="18">
        <f>I44/H44*100</f>
        <v>104.50051142175248</v>
      </c>
      <c r="J47" s="18">
        <f t="shared" si="12"/>
        <v>104.99184339314844</v>
      </c>
      <c r="K47" s="18">
        <v>105.5</v>
      </c>
      <c r="L47" s="18">
        <v>106</v>
      </c>
      <c r="M47" s="21">
        <v>107.9</v>
      </c>
      <c r="N47" s="22">
        <v>107.9</v>
      </c>
      <c r="O47" s="22">
        <v>107.9</v>
      </c>
      <c r="P47" s="22">
        <v>107.9</v>
      </c>
      <c r="Q47" s="22">
        <v>108</v>
      </c>
      <c r="R47" s="22">
        <v>108</v>
      </c>
      <c r="S47" s="22">
        <v>108</v>
      </c>
      <c r="T47" s="22">
        <v>108</v>
      </c>
      <c r="U47" s="22">
        <v>107.7</v>
      </c>
      <c r="V47" s="22">
        <v>107.5</v>
      </c>
      <c r="W47" s="22">
        <v>107.5</v>
      </c>
    </row>
    <row r="48" spans="1:23" s="19" customFormat="1" ht="15.75" hidden="1" outlineLevel="1" x14ac:dyDescent="0.25">
      <c r="A48" s="108"/>
      <c r="B48" s="112"/>
      <c r="C48" s="115"/>
      <c r="D48" s="17" t="s">
        <v>12</v>
      </c>
      <c r="E48" s="118"/>
      <c r="F48" s="118"/>
      <c r="G48" s="118"/>
      <c r="H48" s="18">
        <v>104.5</v>
      </c>
      <c r="I48" s="18">
        <v>105</v>
      </c>
      <c r="J48" s="18">
        <v>105.5</v>
      </c>
      <c r="K48" s="18">
        <v>106</v>
      </c>
      <c r="L48" s="18">
        <v>106.9</v>
      </c>
      <c r="M48" s="21">
        <v>109</v>
      </c>
      <c r="N48" s="22">
        <v>109</v>
      </c>
      <c r="O48" s="22">
        <v>109</v>
      </c>
      <c r="P48" s="22">
        <v>109</v>
      </c>
      <c r="Q48" s="22">
        <v>109</v>
      </c>
      <c r="R48" s="22">
        <v>109</v>
      </c>
      <c r="S48" s="22">
        <v>109</v>
      </c>
      <c r="T48" s="22">
        <v>109</v>
      </c>
      <c r="U48" s="22">
        <v>108.5</v>
      </c>
      <c r="V48" s="22">
        <v>108.5</v>
      </c>
      <c r="W48" s="22">
        <v>108</v>
      </c>
    </row>
    <row r="49" spans="1:24" s="19" customFormat="1" ht="15.75" hidden="1" outlineLevel="1" x14ac:dyDescent="0.25">
      <c r="A49" s="108"/>
      <c r="B49" s="119" t="s">
        <v>54</v>
      </c>
      <c r="C49" s="122" t="s">
        <v>13</v>
      </c>
      <c r="D49" s="27" t="s">
        <v>14</v>
      </c>
      <c r="E49" s="131"/>
      <c r="F49" s="131">
        <v>103.9</v>
      </c>
      <c r="G49" s="131">
        <v>104.9</v>
      </c>
      <c r="H49" s="26">
        <v>104.3</v>
      </c>
      <c r="I49" s="26">
        <v>104.4</v>
      </c>
      <c r="J49" s="26">
        <v>104.3</v>
      </c>
      <c r="K49" s="26">
        <v>104.2</v>
      </c>
      <c r="L49" s="26">
        <v>104.1</v>
      </c>
      <c r="M49" s="26">
        <v>104.1</v>
      </c>
      <c r="N49" s="26">
        <v>104.1</v>
      </c>
      <c r="O49" s="26">
        <v>104.2</v>
      </c>
      <c r="P49" s="26">
        <v>104.2</v>
      </c>
      <c r="Q49" s="26">
        <v>104.2</v>
      </c>
      <c r="R49" s="26">
        <v>104.2</v>
      </c>
      <c r="S49" s="26">
        <v>104.3</v>
      </c>
      <c r="T49" s="26">
        <v>104.3</v>
      </c>
      <c r="U49" s="26">
        <v>104.4</v>
      </c>
      <c r="V49" s="26">
        <v>104.4</v>
      </c>
      <c r="W49" s="26">
        <v>104.4</v>
      </c>
    </row>
    <row r="50" spans="1:24" s="19" customFormat="1" ht="15.75" hidden="1" outlineLevel="1" x14ac:dyDescent="0.25">
      <c r="A50" s="108"/>
      <c r="B50" s="120"/>
      <c r="C50" s="123"/>
      <c r="D50" s="27" t="s">
        <v>11</v>
      </c>
      <c r="E50" s="132"/>
      <c r="F50" s="132"/>
      <c r="G50" s="132"/>
      <c r="H50" s="26">
        <v>104.1</v>
      </c>
      <c r="I50" s="26">
        <v>104.4</v>
      </c>
      <c r="J50" s="26">
        <v>104.3</v>
      </c>
      <c r="K50" s="26">
        <v>104.2</v>
      </c>
      <c r="L50" s="26">
        <v>104.1</v>
      </c>
      <c r="M50" s="26">
        <v>104.2</v>
      </c>
      <c r="N50" s="26">
        <v>104.1</v>
      </c>
      <c r="O50" s="26">
        <v>104.2</v>
      </c>
      <c r="P50" s="26">
        <v>104.2</v>
      </c>
      <c r="Q50" s="26">
        <v>104.2</v>
      </c>
      <c r="R50" s="26">
        <v>104.2</v>
      </c>
      <c r="S50" s="26">
        <v>104.3</v>
      </c>
      <c r="T50" s="26">
        <v>104.3</v>
      </c>
      <c r="U50" s="26">
        <v>104.4</v>
      </c>
      <c r="V50" s="26">
        <v>104.4</v>
      </c>
      <c r="W50" s="26">
        <v>104.4</v>
      </c>
    </row>
    <row r="51" spans="1:24" s="19" customFormat="1" ht="15.75" hidden="1" outlineLevel="1" x14ac:dyDescent="0.25">
      <c r="A51" s="109"/>
      <c r="B51" s="121"/>
      <c r="C51" s="124"/>
      <c r="D51" s="27" t="s">
        <v>12</v>
      </c>
      <c r="E51" s="133"/>
      <c r="F51" s="133"/>
      <c r="G51" s="133"/>
      <c r="H51" s="26">
        <v>103.9</v>
      </c>
      <c r="I51" s="26">
        <v>104.1</v>
      </c>
      <c r="J51" s="26">
        <v>104.3</v>
      </c>
      <c r="K51" s="26">
        <v>104.2</v>
      </c>
      <c r="L51" s="26">
        <v>104.1</v>
      </c>
      <c r="M51" s="26">
        <v>104.1</v>
      </c>
      <c r="N51" s="26">
        <v>104.1</v>
      </c>
      <c r="O51" s="26">
        <v>104.2</v>
      </c>
      <c r="P51" s="26">
        <v>104.2</v>
      </c>
      <c r="Q51" s="26">
        <v>104.2</v>
      </c>
      <c r="R51" s="26">
        <v>104.2</v>
      </c>
      <c r="S51" s="26">
        <v>104.3</v>
      </c>
      <c r="T51" s="26">
        <v>104.3</v>
      </c>
      <c r="U51" s="26">
        <v>104.4</v>
      </c>
      <c r="V51" s="26">
        <v>104.4</v>
      </c>
      <c r="W51" s="26">
        <v>104.4</v>
      </c>
    </row>
    <row r="52" spans="1:24" ht="23.25" customHeight="1" collapsed="1" x14ac:dyDescent="0.3">
      <c r="A52" s="100">
        <v>10</v>
      </c>
      <c r="B52" s="113" t="s">
        <v>16</v>
      </c>
      <c r="C52" s="99" t="s">
        <v>38</v>
      </c>
      <c r="D52" s="38" t="s">
        <v>14</v>
      </c>
      <c r="E52" s="116" t="e">
        <f>E46/E49*100</f>
        <v>#DIV/0!</v>
      </c>
      <c r="F52" s="116"/>
      <c r="G52" s="116"/>
      <c r="H52" s="40">
        <f>H46/H49*100</f>
        <v>99.521635397277635</v>
      </c>
      <c r="I52" s="40">
        <f t="shared" ref="I52:W54" si="13">I46/I49*100</f>
        <v>99.817476614191193</v>
      </c>
      <c r="J52" s="40">
        <f t="shared" si="13"/>
        <v>100.19096738440805</v>
      </c>
      <c r="K52" s="40">
        <f t="shared" si="13"/>
        <v>100.76775431861805</v>
      </c>
      <c r="L52" s="40">
        <f t="shared" si="13"/>
        <v>101.34486071085496</v>
      </c>
      <c r="M52" s="40">
        <f t="shared" si="13"/>
        <v>102.68972142170992</v>
      </c>
      <c r="N52" s="40">
        <f t="shared" si="13"/>
        <v>102.68972142170992</v>
      </c>
      <c r="O52" s="40">
        <f t="shared" si="13"/>
        <v>102.59117082533589</v>
      </c>
      <c r="P52" s="40">
        <f t="shared" si="13"/>
        <v>102.59117082533589</v>
      </c>
      <c r="Q52" s="40">
        <f t="shared" si="13"/>
        <v>102.68714011516316</v>
      </c>
      <c r="R52" s="40">
        <f t="shared" si="13"/>
        <v>102.68714011516316</v>
      </c>
      <c r="S52" s="40">
        <f t="shared" si="13"/>
        <v>102.58868648130392</v>
      </c>
      <c r="T52" s="40">
        <f t="shared" si="13"/>
        <v>102.58868648130392</v>
      </c>
      <c r="U52" s="40">
        <f t="shared" si="13"/>
        <v>102.39463601532567</v>
      </c>
      <c r="V52" s="40">
        <f t="shared" si="13"/>
        <v>102.20306513409963</v>
      </c>
      <c r="W52" s="40">
        <f t="shared" si="13"/>
        <v>102.20306513409963</v>
      </c>
    </row>
    <row r="53" spans="1:24" x14ac:dyDescent="0.3">
      <c r="A53" s="100"/>
      <c r="B53" s="113"/>
      <c r="C53" s="99"/>
      <c r="D53" s="38" t="s">
        <v>11</v>
      </c>
      <c r="E53" s="117"/>
      <c r="F53" s="117"/>
      <c r="G53" s="117"/>
      <c r="H53" s="40">
        <f>H47/H50*100</f>
        <v>100.0882127616737</v>
      </c>
      <c r="I53" s="40">
        <f t="shared" si="13"/>
        <v>100.09627530819203</v>
      </c>
      <c r="J53" s="40">
        <f t="shared" si="13"/>
        <v>100.66332060704548</v>
      </c>
      <c r="K53" s="40">
        <f t="shared" si="13"/>
        <v>101.24760076775432</v>
      </c>
      <c r="L53" s="40">
        <f t="shared" si="13"/>
        <v>101.82516810758887</v>
      </c>
      <c r="M53" s="40">
        <f t="shared" si="13"/>
        <v>103.55086372360844</v>
      </c>
      <c r="N53" s="40">
        <f t="shared" si="13"/>
        <v>103.65033621517772</v>
      </c>
      <c r="O53" s="40">
        <f t="shared" si="13"/>
        <v>103.55086372360844</v>
      </c>
      <c r="P53" s="40">
        <f t="shared" si="13"/>
        <v>103.55086372360844</v>
      </c>
      <c r="Q53" s="40">
        <f t="shared" si="13"/>
        <v>103.6468330134357</v>
      </c>
      <c r="R53" s="40">
        <f t="shared" si="13"/>
        <v>103.6468330134357</v>
      </c>
      <c r="S53" s="40">
        <f t="shared" si="13"/>
        <v>103.54745925215725</v>
      </c>
      <c r="T53" s="40">
        <f t="shared" si="13"/>
        <v>103.54745925215725</v>
      </c>
      <c r="U53" s="40">
        <f t="shared" si="13"/>
        <v>103.16091954022988</v>
      </c>
      <c r="V53" s="40">
        <f t="shared" si="13"/>
        <v>102.96934865900383</v>
      </c>
      <c r="W53" s="40">
        <f t="shared" si="13"/>
        <v>102.96934865900383</v>
      </c>
    </row>
    <row r="54" spans="1:24" x14ac:dyDescent="0.3">
      <c r="A54" s="100"/>
      <c r="B54" s="113"/>
      <c r="C54" s="99"/>
      <c r="D54" s="38" t="s">
        <v>12</v>
      </c>
      <c r="E54" s="118"/>
      <c r="F54" s="118"/>
      <c r="G54" s="118"/>
      <c r="H54" s="40">
        <f>H48/H51*100</f>
        <v>100.57747834456208</v>
      </c>
      <c r="I54" s="40">
        <f t="shared" si="13"/>
        <v>100.86455331412105</v>
      </c>
      <c r="J54" s="40">
        <f t="shared" si="13"/>
        <v>101.15052732502396</v>
      </c>
      <c r="K54" s="40">
        <f t="shared" si="13"/>
        <v>101.7274472168906</v>
      </c>
      <c r="L54" s="40">
        <f t="shared" si="13"/>
        <v>102.68972142170992</v>
      </c>
      <c r="M54" s="40">
        <f t="shared" si="13"/>
        <v>104.70701248799233</v>
      </c>
      <c r="N54" s="40">
        <f t="shared" si="13"/>
        <v>104.70701248799233</v>
      </c>
      <c r="O54" s="40">
        <f t="shared" si="13"/>
        <v>104.60652591170825</v>
      </c>
      <c r="P54" s="40">
        <f t="shared" si="13"/>
        <v>104.60652591170825</v>
      </c>
      <c r="Q54" s="40">
        <f t="shared" si="13"/>
        <v>104.60652591170825</v>
      </c>
      <c r="R54" s="40">
        <f t="shared" si="13"/>
        <v>104.60652591170825</v>
      </c>
      <c r="S54" s="40">
        <f t="shared" si="13"/>
        <v>104.50623202301055</v>
      </c>
      <c r="T54" s="40">
        <f t="shared" si="13"/>
        <v>104.50623202301055</v>
      </c>
      <c r="U54" s="40">
        <f t="shared" si="13"/>
        <v>103.92720306513409</v>
      </c>
      <c r="V54" s="40">
        <f t="shared" si="13"/>
        <v>103.92720306513409</v>
      </c>
      <c r="W54" s="40">
        <f t="shared" si="13"/>
        <v>103.44827586206895</v>
      </c>
    </row>
    <row r="55" spans="1:24" ht="22.5" customHeight="1" x14ac:dyDescent="0.3">
      <c r="A55" s="100">
        <v>11</v>
      </c>
      <c r="B55" s="99" t="s">
        <v>40</v>
      </c>
      <c r="C55" s="99" t="s">
        <v>13</v>
      </c>
      <c r="D55" s="38" t="s">
        <v>14</v>
      </c>
      <c r="E55" s="102">
        <v>102.3</v>
      </c>
      <c r="F55" s="102">
        <v>99.5</v>
      </c>
      <c r="G55" s="125">
        <v>100.1</v>
      </c>
      <c r="H55" s="40">
        <v>101.9</v>
      </c>
      <c r="I55" s="39">
        <v>101.7</v>
      </c>
      <c r="J55" s="40">
        <v>102.1</v>
      </c>
      <c r="K55" s="39">
        <v>102.3</v>
      </c>
      <c r="L55" s="40">
        <v>102.5</v>
      </c>
      <c r="M55" s="13">
        <v>102.5</v>
      </c>
      <c r="N55" s="40">
        <v>102.6</v>
      </c>
      <c r="O55" s="40">
        <v>102.7</v>
      </c>
      <c r="P55" s="40">
        <v>102.7</v>
      </c>
      <c r="Q55" s="40">
        <v>102.8</v>
      </c>
      <c r="R55" s="40">
        <v>102.8</v>
      </c>
      <c r="S55" s="40">
        <v>102.8</v>
      </c>
      <c r="T55" s="40">
        <v>102.8</v>
      </c>
      <c r="U55" s="40">
        <v>102.9</v>
      </c>
      <c r="V55" s="40">
        <v>103</v>
      </c>
      <c r="W55" s="40">
        <v>103</v>
      </c>
    </row>
    <row r="56" spans="1:24" x14ac:dyDescent="0.3">
      <c r="A56" s="100"/>
      <c r="B56" s="99"/>
      <c r="C56" s="99"/>
      <c r="D56" s="38" t="s">
        <v>11</v>
      </c>
      <c r="E56" s="102"/>
      <c r="F56" s="102"/>
      <c r="G56" s="126"/>
      <c r="H56" s="40">
        <v>102.2</v>
      </c>
      <c r="I56" s="39">
        <v>101.8</v>
      </c>
      <c r="J56" s="40">
        <v>102.5</v>
      </c>
      <c r="K56" s="39">
        <v>102.8</v>
      </c>
      <c r="L56" s="40">
        <v>103</v>
      </c>
      <c r="M56" s="13">
        <v>102.8</v>
      </c>
      <c r="N56" s="40">
        <v>102.8</v>
      </c>
      <c r="O56" s="40">
        <v>102.9</v>
      </c>
      <c r="P56" s="40">
        <v>102.9</v>
      </c>
      <c r="Q56" s="40">
        <v>103</v>
      </c>
      <c r="R56" s="40">
        <v>103</v>
      </c>
      <c r="S56" s="40">
        <v>103</v>
      </c>
      <c r="T56" s="40">
        <v>103</v>
      </c>
      <c r="U56" s="40">
        <v>103.1</v>
      </c>
      <c r="V56" s="40">
        <v>103.2</v>
      </c>
      <c r="W56" s="40">
        <v>103.3</v>
      </c>
    </row>
    <row r="57" spans="1:24" x14ac:dyDescent="0.3">
      <c r="A57" s="100"/>
      <c r="B57" s="99"/>
      <c r="C57" s="99"/>
      <c r="D57" s="38" t="s">
        <v>12</v>
      </c>
      <c r="E57" s="102"/>
      <c r="F57" s="102"/>
      <c r="G57" s="127"/>
      <c r="H57" s="40">
        <v>102.2</v>
      </c>
      <c r="I57" s="39">
        <v>102.3</v>
      </c>
      <c r="J57" s="40">
        <v>102.6</v>
      </c>
      <c r="K57" s="39">
        <v>102.9</v>
      </c>
      <c r="L57" s="40">
        <v>103.1</v>
      </c>
      <c r="M57" s="13">
        <v>103.1</v>
      </c>
      <c r="N57" s="40">
        <v>103.1</v>
      </c>
      <c r="O57" s="40">
        <v>103.1</v>
      </c>
      <c r="P57" s="40">
        <v>103.1</v>
      </c>
      <c r="Q57" s="40">
        <v>103.2</v>
      </c>
      <c r="R57" s="40">
        <v>103.2</v>
      </c>
      <c r="S57" s="40">
        <v>103.2</v>
      </c>
      <c r="T57" s="40">
        <v>103.2</v>
      </c>
      <c r="U57" s="40">
        <v>103.2</v>
      </c>
      <c r="V57" s="40">
        <v>103.5</v>
      </c>
      <c r="W57" s="40">
        <v>103.6</v>
      </c>
    </row>
    <row r="58" spans="1:24" ht="30" customHeight="1" x14ac:dyDescent="0.3">
      <c r="A58" s="100">
        <v>12</v>
      </c>
      <c r="B58" s="106" t="s">
        <v>53</v>
      </c>
      <c r="C58" s="99" t="s">
        <v>17</v>
      </c>
      <c r="D58" s="38" t="s">
        <v>14</v>
      </c>
      <c r="E58" s="102">
        <v>18931</v>
      </c>
      <c r="F58" s="102">
        <v>22082</v>
      </c>
      <c r="G58" s="125">
        <v>24914</v>
      </c>
      <c r="H58" s="40">
        <v>27556</v>
      </c>
      <c r="I58" s="39">
        <v>29751</v>
      </c>
      <c r="J58" s="39">
        <v>31641</v>
      </c>
      <c r="K58" s="39">
        <v>33855</v>
      </c>
      <c r="L58" s="40">
        <v>36293</v>
      </c>
      <c r="M58" s="13">
        <f>L58*M61/100</f>
        <v>38797.217000000004</v>
      </c>
      <c r="N58" s="13">
        <f t="shared" ref="N58:W60" si="14">M58*N61/100</f>
        <v>41474.224973000011</v>
      </c>
      <c r="O58" s="13">
        <f t="shared" si="14"/>
        <v>44335.946496137018</v>
      </c>
      <c r="P58" s="13">
        <f t="shared" si="14"/>
        <v>47395.126804370469</v>
      </c>
      <c r="Q58" s="13">
        <f t="shared" si="14"/>
        <v>50712.785680676403</v>
      </c>
      <c r="R58" s="13">
        <f t="shared" si="14"/>
        <v>54262.680678323748</v>
      </c>
      <c r="S58" s="13">
        <f t="shared" si="14"/>
        <v>58061.068325806409</v>
      </c>
      <c r="T58" s="13">
        <f t="shared" si="14"/>
        <v>62125.343108612855</v>
      </c>
      <c r="U58" s="13">
        <f t="shared" si="14"/>
        <v>66411.991783107151</v>
      </c>
      <c r="V58" s="13">
        <f t="shared" si="14"/>
        <v>70861.595232575331</v>
      </c>
      <c r="W58" s="13">
        <f t="shared" si="14"/>
        <v>75609.32211315789</v>
      </c>
      <c r="X58" s="16"/>
    </row>
    <row r="59" spans="1:24" x14ac:dyDescent="0.3">
      <c r="A59" s="100"/>
      <c r="B59" s="106"/>
      <c r="C59" s="99"/>
      <c r="D59" s="38" t="s">
        <v>11</v>
      </c>
      <c r="E59" s="102"/>
      <c r="F59" s="102"/>
      <c r="G59" s="126"/>
      <c r="H59" s="40">
        <v>27787</v>
      </c>
      <c r="I59" s="39">
        <v>30229</v>
      </c>
      <c r="J59" s="39">
        <v>32456</v>
      </c>
      <c r="K59" s="39">
        <v>35052</v>
      </c>
      <c r="L59" s="40">
        <v>37927</v>
      </c>
      <c r="M59" s="13">
        <f>L59*M62/100</f>
        <v>40923.233</v>
      </c>
      <c r="N59" s="13">
        <f t="shared" si="14"/>
        <v>44156.168407000005</v>
      </c>
      <c r="O59" s="13">
        <f t="shared" si="14"/>
        <v>47644.505711153011</v>
      </c>
      <c r="P59" s="13">
        <f t="shared" si="14"/>
        <v>51408.421662334098</v>
      </c>
      <c r="Q59" s="13">
        <f t="shared" si="14"/>
        <v>55521.095395320823</v>
      </c>
      <c r="R59" s="13">
        <f t="shared" si="14"/>
        <v>59962.783026946483</v>
      </c>
      <c r="S59" s="13">
        <f t="shared" si="14"/>
        <v>64759.805669102207</v>
      </c>
      <c r="T59" s="13">
        <f t="shared" si="14"/>
        <v>69940.590122630383</v>
      </c>
      <c r="U59" s="13">
        <f t="shared" si="14"/>
        <v>75326.01556207292</v>
      </c>
      <c r="V59" s="13">
        <f t="shared" si="14"/>
        <v>80975.466729228385</v>
      </c>
      <c r="W59" s="13">
        <f t="shared" si="14"/>
        <v>87048.626733920522</v>
      </c>
      <c r="X59" s="16"/>
    </row>
    <row r="60" spans="1:24" ht="29.25" customHeight="1" x14ac:dyDescent="0.3">
      <c r="A60" s="100"/>
      <c r="B60" s="106"/>
      <c r="C60" s="99"/>
      <c r="D60" s="38" t="s">
        <v>12</v>
      </c>
      <c r="E60" s="102"/>
      <c r="F60" s="102"/>
      <c r="G60" s="127"/>
      <c r="H60" s="40">
        <f>G58*1.12</f>
        <v>27903.680000000004</v>
      </c>
      <c r="I60" s="39">
        <f>H60*1.099</f>
        <v>30666.144320000003</v>
      </c>
      <c r="J60" s="39">
        <f>I60*1.08</f>
        <v>33119.435865600004</v>
      </c>
      <c r="K60" s="39">
        <f>J60*1.089</f>
        <v>36067.065657638406</v>
      </c>
      <c r="L60" s="40">
        <f>K60*1.09</f>
        <v>39313.101566825862</v>
      </c>
      <c r="M60" s="13">
        <f>L60*M63/100</f>
        <v>42851.280707840197</v>
      </c>
      <c r="N60" s="13">
        <f t="shared" si="14"/>
        <v>46707.895971545811</v>
      </c>
      <c r="O60" s="13">
        <f t="shared" si="14"/>
        <v>50911.606608984934</v>
      </c>
      <c r="P60" s="13">
        <f t="shared" si="14"/>
        <v>55493.651203793575</v>
      </c>
      <c r="Q60" s="13">
        <f t="shared" si="14"/>
        <v>60488.079812134994</v>
      </c>
      <c r="R60" s="13">
        <f t="shared" si="14"/>
        <v>65932.006995227144</v>
      </c>
      <c r="S60" s="13">
        <f t="shared" si="14"/>
        <v>71865.887624797586</v>
      </c>
      <c r="T60" s="13">
        <f t="shared" si="14"/>
        <v>78333.817511029367</v>
      </c>
      <c r="U60" s="13">
        <f t="shared" si="14"/>
        <v>84992.191999466871</v>
      </c>
      <c r="V60" s="13">
        <f t="shared" si="14"/>
        <v>92216.528319421559</v>
      </c>
      <c r="W60" s="13">
        <f t="shared" si="14"/>
        <v>99593.850584975269</v>
      </c>
      <c r="X60" s="16"/>
    </row>
    <row r="61" spans="1:24" s="24" customFormat="1" ht="15.75" hidden="1" outlineLevel="1" x14ac:dyDescent="0.25">
      <c r="A61" s="107" t="s">
        <v>51</v>
      </c>
      <c r="B61" s="110" t="s">
        <v>52</v>
      </c>
      <c r="C61" s="145" t="s">
        <v>13</v>
      </c>
      <c r="D61" s="20" t="s">
        <v>14</v>
      </c>
      <c r="E61" s="116">
        <v>105.4</v>
      </c>
      <c r="F61" s="116">
        <f>F58/E58*100</f>
        <v>116.64465691194337</v>
      </c>
      <c r="G61" s="116">
        <f>G58/F58*100</f>
        <v>112.82492527850738</v>
      </c>
      <c r="H61" s="18">
        <f>H58/G58*100</f>
        <v>110.60447940916754</v>
      </c>
      <c r="I61" s="18">
        <f>I58/H58*100</f>
        <v>107.96559732907534</v>
      </c>
      <c r="J61" s="18">
        <f t="shared" ref="J61:L63" si="15">J58/I58*100</f>
        <v>106.35272763940708</v>
      </c>
      <c r="K61" s="18">
        <f t="shared" si="15"/>
        <v>106.99725040295817</v>
      </c>
      <c r="L61" s="18">
        <f t="shared" si="15"/>
        <v>107.20129966031607</v>
      </c>
      <c r="M61" s="21">
        <v>106.9</v>
      </c>
      <c r="N61" s="22">
        <v>106.9</v>
      </c>
      <c r="O61" s="22">
        <v>106.9</v>
      </c>
      <c r="P61" s="22">
        <v>106.9</v>
      </c>
      <c r="Q61" s="22">
        <v>107</v>
      </c>
      <c r="R61" s="22">
        <v>107</v>
      </c>
      <c r="S61" s="22">
        <v>107</v>
      </c>
      <c r="T61" s="22">
        <v>107</v>
      </c>
      <c r="U61" s="22">
        <v>106.9</v>
      </c>
      <c r="V61" s="22">
        <v>106.7</v>
      </c>
      <c r="W61" s="22">
        <v>106.7</v>
      </c>
      <c r="X61" s="23"/>
    </row>
    <row r="62" spans="1:24" s="24" customFormat="1" ht="15.75" hidden="1" outlineLevel="1" x14ac:dyDescent="0.25">
      <c r="A62" s="108"/>
      <c r="B62" s="111"/>
      <c r="C62" s="145"/>
      <c r="D62" s="20" t="s">
        <v>11</v>
      </c>
      <c r="E62" s="117"/>
      <c r="F62" s="117"/>
      <c r="G62" s="117"/>
      <c r="H62" s="18">
        <f>H59/G58*100</f>
        <v>111.53166894115758</v>
      </c>
      <c r="I62" s="18">
        <f>I59/H59*100</f>
        <v>108.78828229027964</v>
      </c>
      <c r="J62" s="18">
        <f t="shared" si="15"/>
        <v>107.36709781997421</v>
      </c>
      <c r="K62" s="18">
        <f t="shared" si="15"/>
        <v>107.99852107468573</v>
      </c>
      <c r="L62" s="18">
        <f t="shared" si="15"/>
        <v>108.20209973753281</v>
      </c>
      <c r="M62" s="21">
        <v>107.9</v>
      </c>
      <c r="N62" s="22">
        <v>107.9</v>
      </c>
      <c r="O62" s="22">
        <v>107.9</v>
      </c>
      <c r="P62" s="22">
        <v>107.9</v>
      </c>
      <c r="Q62" s="22">
        <v>108</v>
      </c>
      <c r="R62" s="22">
        <v>108</v>
      </c>
      <c r="S62" s="22">
        <v>108</v>
      </c>
      <c r="T62" s="22">
        <v>108</v>
      </c>
      <c r="U62" s="22">
        <v>107.7</v>
      </c>
      <c r="V62" s="22">
        <v>107.5</v>
      </c>
      <c r="W62" s="22">
        <v>107.5</v>
      </c>
    </row>
    <row r="63" spans="1:24" s="24" customFormat="1" ht="15.75" hidden="1" outlineLevel="1" x14ac:dyDescent="0.25">
      <c r="A63" s="109"/>
      <c r="B63" s="112"/>
      <c r="C63" s="145"/>
      <c r="D63" s="20" t="s">
        <v>12</v>
      </c>
      <c r="E63" s="118"/>
      <c r="F63" s="118"/>
      <c r="G63" s="118"/>
      <c r="H63" s="18">
        <f>H60/G58*100</f>
        <v>112.00000000000001</v>
      </c>
      <c r="I63" s="18">
        <f>I60/H60*100</f>
        <v>109.89999999999999</v>
      </c>
      <c r="J63" s="18">
        <f t="shared" si="15"/>
        <v>108</v>
      </c>
      <c r="K63" s="18">
        <f t="shared" si="15"/>
        <v>108.89999999999999</v>
      </c>
      <c r="L63" s="18">
        <f t="shared" si="15"/>
        <v>109.00000000000001</v>
      </c>
      <c r="M63" s="21">
        <v>109</v>
      </c>
      <c r="N63" s="22">
        <v>109</v>
      </c>
      <c r="O63" s="22">
        <v>109</v>
      </c>
      <c r="P63" s="22">
        <v>109</v>
      </c>
      <c r="Q63" s="22">
        <v>109</v>
      </c>
      <c r="R63" s="22">
        <v>109</v>
      </c>
      <c r="S63" s="22">
        <v>109</v>
      </c>
      <c r="T63" s="22">
        <v>109</v>
      </c>
      <c r="U63" s="22">
        <v>108.5</v>
      </c>
      <c r="V63" s="22">
        <v>108.5</v>
      </c>
      <c r="W63" s="22">
        <v>108</v>
      </c>
    </row>
    <row r="64" spans="1:24" ht="21.75" customHeight="1" collapsed="1" x14ac:dyDescent="0.3">
      <c r="A64" s="100">
        <v>13</v>
      </c>
      <c r="B64" s="106" t="s">
        <v>18</v>
      </c>
      <c r="C64" s="99" t="s">
        <v>13</v>
      </c>
      <c r="D64" s="38" t="s">
        <v>14</v>
      </c>
      <c r="E64" s="97">
        <f t="shared" ref="E64:W66" si="16">E61/E10*100</f>
        <v>101.73745173745175</v>
      </c>
      <c r="F64" s="98">
        <f t="shared" si="16"/>
        <v>112.09365453771225</v>
      </c>
      <c r="G64" s="40">
        <f t="shared" si="16"/>
        <v>107.86321728346786</v>
      </c>
      <c r="H64" s="40">
        <f t="shared" si="16"/>
        <v>106.35046097035341</v>
      </c>
      <c r="I64" s="40">
        <f t="shared" si="16"/>
        <v>103.81307435488014</v>
      </c>
      <c r="J64" s="40">
        <f t="shared" si="16"/>
        <v>102.26223811481449</v>
      </c>
      <c r="K64" s="40">
        <f t="shared" si="16"/>
        <v>102.88197154130594</v>
      </c>
      <c r="L64" s="40">
        <f t="shared" si="16"/>
        <v>103.07817275030391</v>
      </c>
      <c r="M64" s="40">
        <f t="shared" si="16"/>
        <v>102.78846153846155</v>
      </c>
      <c r="N64" s="40">
        <f t="shared" si="16"/>
        <v>102.78846153846155</v>
      </c>
      <c r="O64" s="40">
        <f t="shared" si="16"/>
        <v>102.78846153846155</v>
      </c>
      <c r="P64" s="40">
        <f t="shared" si="16"/>
        <v>102.78846153846155</v>
      </c>
      <c r="Q64" s="40">
        <f t="shared" si="16"/>
        <v>102.88461538461537</v>
      </c>
      <c r="R64" s="40">
        <f t="shared" si="16"/>
        <v>102.88461538461537</v>
      </c>
      <c r="S64" s="40">
        <f t="shared" si="16"/>
        <v>102.88461538461537</v>
      </c>
      <c r="T64" s="40">
        <f t="shared" si="16"/>
        <v>102.88461538461537</v>
      </c>
      <c r="U64" s="40">
        <f t="shared" si="16"/>
        <v>102.78846153846155</v>
      </c>
      <c r="V64" s="40">
        <f t="shared" si="16"/>
        <v>102.59615384615385</v>
      </c>
      <c r="W64" s="40">
        <f t="shared" si="16"/>
        <v>102.59615384615385</v>
      </c>
    </row>
    <row r="65" spans="1:23" x14ac:dyDescent="0.3">
      <c r="A65" s="100"/>
      <c r="B65" s="106"/>
      <c r="C65" s="99"/>
      <c r="D65" s="38" t="s">
        <v>11</v>
      </c>
      <c r="E65" s="97"/>
      <c r="F65" s="98"/>
      <c r="G65" s="40">
        <f>G61/G11*100</f>
        <v>108.17346623059191</v>
      </c>
      <c r="H65" s="40">
        <f t="shared" si="16"/>
        <v>107.44862133059496</v>
      </c>
      <c r="I65" s="40">
        <f t="shared" si="16"/>
        <v>104.60411758680735</v>
      </c>
      <c r="J65" s="40">
        <f t="shared" si="16"/>
        <v>103.23759405766751</v>
      </c>
      <c r="K65" s="40">
        <f t="shared" si="16"/>
        <v>103.84473180258243</v>
      </c>
      <c r="L65" s="40">
        <f t="shared" si="16"/>
        <v>104.04048051685845</v>
      </c>
      <c r="M65" s="40">
        <f t="shared" si="16"/>
        <v>103.75000000000001</v>
      </c>
      <c r="N65" s="40">
        <f t="shared" si="16"/>
        <v>103.75000000000001</v>
      </c>
      <c r="O65" s="40">
        <f t="shared" si="16"/>
        <v>103.75000000000001</v>
      </c>
      <c r="P65" s="40">
        <f t="shared" si="16"/>
        <v>103.75000000000001</v>
      </c>
      <c r="Q65" s="40">
        <f t="shared" si="16"/>
        <v>103.84615384615385</v>
      </c>
      <c r="R65" s="40">
        <f t="shared" si="16"/>
        <v>103.84615384615385</v>
      </c>
      <c r="S65" s="40">
        <f t="shared" si="16"/>
        <v>103.84615384615385</v>
      </c>
      <c r="T65" s="40">
        <f t="shared" si="16"/>
        <v>103.84615384615385</v>
      </c>
      <c r="U65" s="40">
        <f t="shared" si="16"/>
        <v>103.55769230769232</v>
      </c>
      <c r="V65" s="40">
        <f t="shared" si="16"/>
        <v>103.36538461538463</v>
      </c>
      <c r="W65" s="40">
        <f t="shared" si="16"/>
        <v>103.36538461538463</v>
      </c>
    </row>
    <row r="66" spans="1:23" x14ac:dyDescent="0.3">
      <c r="A66" s="100"/>
      <c r="B66" s="106"/>
      <c r="C66" s="99"/>
      <c r="D66" s="38" t="s">
        <v>12</v>
      </c>
      <c r="E66" s="97"/>
      <c r="F66" s="98"/>
      <c r="G66" s="40">
        <f>G61/G12*100</f>
        <v>108.17346623059191</v>
      </c>
      <c r="H66" s="40">
        <f t="shared" si="16"/>
        <v>107.89980732177267</v>
      </c>
      <c r="I66" s="40">
        <f t="shared" si="16"/>
        <v>105.67307692307692</v>
      </c>
      <c r="J66" s="40">
        <f t="shared" si="16"/>
        <v>103.84615384615385</v>
      </c>
      <c r="K66" s="40">
        <f t="shared" si="16"/>
        <v>104.71153846153844</v>
      </c>
      <c r="L66" s="40">
        <f t="shared" si="16"/>
        <v>104.80769230769231</v>
      </c>
      <c r="M66" s="40">
        <f t="shared" si="16"/>
        <v>104.80769230769231</v>
      </c>
      <c r="N66" s="40">
        <f t="shared" si="16"/>
        <v>104.80769230769231</v>
      </c>
      <c r="O66" s="40">
        <f t="shared" si="16"/>
        <v>104.80769230769231</v>
      </c>
      <c r="P66" s="40">
        <f t="shared" si="16"/>
        <v>104.80769230769231</v>
      </c>
      <c r="Q66" s="40">
        <f t="shared" si="16"/>
        <v>104.80769230769231</v>
      </c>
      <c r="R66" s="40">
        <f t="shared" si="16"/>
        <v>104.80769230769231</v>
      </c>
      <c r="S66" s="40">
        <f t="shared" si="16"/>
        <v>104.80769230769231</v>
      </c>
      <c r="T66" s="40">
        <f t="shared" si="16"/>
        <v>104.80769230769231</v>
      </c>
      <c r="U66" s="40">
        <f t="shared" si="16"/>
        <v>104.32692307692308</v>
      </c>
      <c r="V66" s="40">
        <f t="shared" si="16"/>
        <v>104.32692307692308</v>
      </c>
      <c r="W66" s="40">
        <f t="shared" si="16"/>
        <v>103.84615384615385</v>
      </c>
    </row>
    <row r="67" spans="1:23" ht="24.75" customHeight="1" x14ac:dyDescent="0.3">
      <c r="A67" s="100">
        <v>14</v>
      </c>
      <c r="B67" s="101" t="s">
        <v>41</v>
      </c>
      <c r="C67" s="99" t="s">
        <v>46</v>
      </c>
      <c r="D67" s="38" t="s">
        <v>14</v>
      </c>
      <c r="E67" s="102">
        <v>6273</v>
      </c>
      <c r="F67" s="137">
        <v>6138</v>
      </c>
      <c r="G67" s="142">
        <v>6081</v>
      </c>
      <c r="H67" s="28">
        <v>6073</v>
      </c>
      <c r="I67" s="29">
        <v>6060</v>
      </c>
      <c r="J67" s="28">
        <v>6060</v>
      </c>
      <c r="K67" s="29">
        <v>6108</v>
      </c>
      <c r="L67" s="28">
        <v>6113</v>
      </c>
      <c r="M67" s="30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3">
      <c r="A68" s="100"/>
      <c r="B68" s="101"/>
      <c r="C68" s="99"/>
      <c r="D68" s="38" t="s">
        <v>11</v>
      </c>
      <c r="E68" s="102"/>
      <c r="F68" s="137"/>
      <c r="G68" s="143"/>
      <c r="H68" s="28">
        <v>6087</v>
      </c>
      <c r="I68" s="29">
        <v>6133</v>
      </c>
      <c r="J68" s="28">
        <v>6144</v>
      </c>
      <c r="K68" s="29">
        <v>6150</v>
      </c>
      <c r="L68" s="28">
        <v>6153</v>
      </c>
      <c r="M68" s="30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3">
      <c r="A69" s="100"/>
      <c r="B69" s="101"/>
      <c r="C69" s="99"/>
      <c r="D69" s="38" t="s">
        <v>12</v>
      </c>
      <c r="E69" s="102"/>
      <c r="F69" s="137"/>
      <c r="G69" s="144"/>
      <c r="H69" s="28">
        <v>6094</v>
      </c>
      <c r="I69" s="29">
        <v>6137</v>
      </c>
      <c r="J69" s="28">
        <v>6148</v>
      </c>
      <c r="K69" s="29">
        <v>6153</v>
      </c>
      <c r="L69" s="28">
        <v>6157</v>
      </c>
      <c r="M69" s="30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3">
      <c r="A70" s="100">
        <v>15</v>
      </c>
      <c r="B70" s="99" t="s">
        <v>42</v>
      </c>
      <c r="C70" s="99" t="s">
        <v>13</v>
      </c>
      <c r="D70" s="38" t="s">
        <v>14</v>
      </c>
      <c r="E70" s="102">
        <f>100-54.18</f>
        <v>45.82</v>
      </c>
      <c r="F70" s="102">
        <f>100-53.68</f>
        <v>46.32</v>
      </c>
      <c r="G70" s="125">
        <f>100-53.18</f>
        <v>46.82</v>
      </c>
      <c r="H70" s="40">
        <f>100-52.68</f>
        <v>47.32</v>
      </c>
      <c r="I70" s="39">
        <f>100-52.18</f>
        <v>47.82</v>
      </c>
      <c r="J70" s="39">
        <f>I70+0.6</f>
        <v>48.42</v>
      </c>
      <c r="K70" s="39">
        <f t="shared" ref="K70:R70" si="17">J70+0.6</f>
        <v>49.02</v>
      </c>
      <c r="L70" s="39">
        <f t="shared" si="17"/>
        <v>49.620000000000005</v>
      </c>
      <c r="M70" s="39">
        <f t="shared" si="17"/>
        <v>50.220000000000006</v>
      </c>
      <c r="N70" s="39">
        <f t="shared" si="17"/>
        <v>50.820000000000007</v>
      </c>
      <c r="O70" s="39">
        <f t="shared" si="17"/>
        <v>51.420000000000009</v>
      </c>
      <c r="P70" s="39">
        <f t="shared" si="17"/>
        <v>52.02000000000001</v>
      </c>
      <c r="Q70" s="39">
        <f t="shared" si="17"/>
        <v>52.620000000000012</v>
      </c>
      <c r="R70" s="39">
        <f t="shared" si="17"/>
        <v>53.220000000000013</v>
      </c>
      <c r="S70" s="39">
        <f>R70+1</f>
        <v>54.220000000000013</v>
      </c>
      <c r="T70" s="39">
        <f t="shared" ref="T70:W70" si="18">S70+1</f>
        <v>55.220000000000013</v>
      </c>
      <c r="U70" s="39">
        <f t="shared" si="18"/>
        <v>56.220000000000013</v>
      </c>
      <c r="V70" s="39">
        <f t="shared" si="18"/>
        <v>57.220000000000013</v>
      </c>
      <c r="W70" s="39">
        <f t="shared" si="18"/>
        <v>58.220000000000013</v>
      </c>
    </row>
    <row r="71" spans="1:23" x14ac:dyDescent="0.3">
      <c r="A71" s="100"/>
      <c r="B71" s="99"/>
      <c r="C71" s="99"/>
      <c r="D71" s="38" t="s">
        <v>11</v>
      </c>
      <c r="E71" s="102"/>
      <c r="F71" s="102"/>
      <c r="G71" s="126"/>
      <c r="H71" s="40">
        <f>G70+0.8</f>
        <v>47.62</v>
      </c>
      <c r="I71" s="39">
        <f>H71+0.5</f>
        <v>48.12</v>
      </c>
      <c r="J71" s="39">
        <f t="shared" ref="J71:R72" si="19">I71+0.6</f>
        <v>48.72</v>
      </c>
      <c r="K71" s="39">
        <f t="shared" si="19"/>
        <v>49.32</v>
      </c>
      <c r="L71" s="39">
        <f t="shared" si="19"/>
        <v>49.92</v>
      </c>
      <c r="M71" s="39">
        <f t="shared" si="19"/>
        <v>50.52</v>
      </c>
      <c r="N71" s="39">
        <f t="shared" si="19"/>
        <v>51.120000000000005</v>
      </c>
      <c r="O71" s="39">
        <f t="shared" si="19"/>
        <v>51.720000000000006</v>
      </c>
      <c r="P71" s="39">
        <f t="shared" si="19"/>
        <v>52.320000000000007</v>
      </c>
      <c r="Q71" s="39">
        <f t="shared" si="19"/>
        <v>52.920000000000009</v>
      </c>
      <c r="R71" s="39">
        <f t="shared" si="19"/>
        <v>53.52000000000001</v>
      </c>
      <c r="S71" s="39">
        <f t="shared" ref="S71:W72" si="20">R71+1</f>
        <v>54.52000000000001</v>
      </c>
      <c r="T71" s="39">
        <f t="shared" si="20"/>
        <v>55.52000000000001</v>
      </c>
      <c r="U71" s="39">
        <f t="shared" si="20"/>
        <v>56.52000000000001</v>
      </c>
      <c r="V71" s="39">
        <f t="shared" si="20"/>
        <v>57.52000000000001</v>
      </c>
      <c r="W71" s="39">
        <f t="shared" si="20"/>
        <v>58.52000000000001</v>
      </c>
    </row>
    <row r="72" spans="1:23" ht="40.5" customHeight="1" x14ac:dyDescent="0.3">
      <c r="A72" s="100"/>
      <c r="B72" s="99"/>
      <c r="C72" s="99"/>
      <c r="D72" s="38" t="s">
        <v>12</v>
      </c>
      <c r="E72" s="102"/>
      <c r="F72" s="102"/>
      <c r="G72" s="127"/>
      <c r="H72" s="40">
        <f>G70+1</f>
        <v>47.82</v>
      </c>
      <c r="I72" s="39">
        <f>H72+0.5</f>
        <v>48.32</v>
      </c>
      <c r="J72" s="39">
        <f t="shared" si="19"/>
        <v>48.92</v>
      </c>
      <c r="K72" s="39">
        <f t="shared" si="19"/>
        <v>49.52</v>
      </c>
      <c r="L72" s="39">
        <f t="shared" si="19"/>
        <v>50.120000000000005</v>
      </c>
      <c r="M72" s="39">
        <f t="shared" si="19"/>
        <v>50.720000000000006</v>
      </c>
      <c r="N72" s="39">
        <f t="shared" si="19"/>
        <v>51.320000000000007</v>
      </c>
      <c r="O72" s="39">
        <f t="shared" si="19"/>
        <v>51.920000000000009</v>
      </c>
      <c r="P72" s="39">
        <f t="shared" si="19"/>
        <v>52.52000000000001</v>
      </c>
      <c r="Q72" s="39">
        <f t="shared" si="19"/>
        <v>53.120000000000012</v>
      </c>
      <c r="R72" s="39">
        <f t="shared" si="19"/>
        <v>53.720000000000013</v>
      </c>
      <c r="S72" s="39">
        <f t="shared" si="20"/>
        <v>54.720000000000013</v>
      </c>
      <c r="T72" s="39">
        <f t="shared" si="20"/>
        <v>55.720000000000013</v>
      </c>
      <c r="U72" s="39">
        <f t="shared" si="20"/>
        <v>56.720000000000013</v>
      </c>
      <c r="V72" s="39">
        <f t="shared" si="20"/>
        <v>57.720000000000013</v>
      </c>
      <c r="W72" s="39">
        <f t="shared" si="20"/>
        <v>58.720000000000013</v>
      </c>
    </row>
    <row r="73" spans="1:23" x14ac:dyDescent="0.3">
      <c r="A73" s="10"/>
    </row>
    <row r="74" spans="1:23" ht="22.5" x14ac:dyDescent="0.3">
      <c r="A74" s="94" t="s">
        <v>48</v>
      </c>
      <c r="B74" s="94"/>
      <c r="C74" s="94"/>
      <c r="D74" s="94"/>
    </row>
    <row r="75" spans="1:23" ht="22.5" x14ac:dyDescent="0.3">
      <c r="A75" s="94" t="s">
        <v>49</v>
      </c>
      <c r="B75" s="94"/>
      <c r="C75" s="94"/>
      <c r="D75" s="94"/>
    </row>
    <row r="76" spans="1:23" ht="22.5" x14ac:dyDescent="0.3">
      <c r="A76" s="94" t="s">
        <v>50</v>
      </c>
      <c r="B76" s="94"/>
      <c r="C76" s="94"/>
      <c r="D76" s="94"/>
    </row>
    <row r="77" spans="1:23" ht="22.5" x14ac:dyDescent="0.3">
      <c r="A77" s="94" t="s">
        <v>47</v>
      </c>
      <c r="B77" s="94"/>
      <c r="C77" s="94"/>
      <c r="D77" s="94"/>
    </row>
  </sheetData>
  <mergeCells count="140">
    <mergeCell ref="A74:D74"/>
    <mergeCell ref="A75:D75"/>
    <mergeCell ref="A76:D76"/>
    <mergeCell ref="A77:D77"/>
    <mergeCell ref="G67:G69"/>
    <mergeCell ref="A70:A72"/>
    <mergeCell ref="B70:B72"/>
    <mergeCell ref="C70:C72"/>
    <mergeCell ref="E70:E72"/>
    <mergeCell ref="F70:F72"/>
    <mergeCell ref="G70:G72"/>
    <mergeCell ref="A64:A66"/>
    <mergeCell ref="B64:B66"/>
    <mergeCell ref="C64:C66"/>
    <mergeCell ref="E64:E66"/>
    <mergeCell ref="F64:F66"/>
    <mergeCell ref="A67:A69"/>
    <mergeCell ref="B67:B69"/>
    <mergeCell ref="C67:C69"/>
    <mergeCell ref="E67:E69"/>
    <mergeCell ref="F67:F69"/>
    <mergeCell ref="A61:A63"/>
    <mergeCell ref="B61:B63"/>
    <mergeCell ref="C61:C63"/>
    <mergeCell ref="E61:E63"/>
    <mergeCell ref="F61:F63"/>
    <mergeCell ref="G61:G63"/>
    <mergeCell ref="A58:A60"/>
    <mergeCell ref="B58:B60"/>
    <mergeCell ref="C58:C60"/>
    <mergeCell ref="E58:E60"/>
    <mergeCell ref="F58:F60"/>
    <mergeCell ref="G58:G60"/>
    <mergeCell ref="A55:A57"/>
    <mergeCell ref="B55:B57"/>
    <mergeCell ref="C55:C57"/>
    <mergeCell ref="E55:E57"/>
    <mergeCell ref="F55:F57"/>
    <mergeCell ref="G55:G57"/>
    <mergeCell ref="G49:G51"/>
    <mergeCell ref="A52:A54"/>
    <mergeCell ref="B52:B54"/>
    <mergeCell ref="C52:C54"/>
    <mergeCell ref="E52:E54"/>
    <mergeCell ref="F52:F54"/>
    <mergeCell ref="G52:G54"/>
    <mergeCell ref="A46:A51"/>
    <mergeCell ref="B46:B48"/>
    <mergeCell ref="C46:C48"/>
    <mergeCell ref="E46:E48"/>
    <mergeCell ref="F46:F48"/>
    <mergeCell ref="G46:G48"/>
    <mergeCell ref="B49:B51"/>
    <mergeCell ref="C49:C51"/>
    <mergeCell ref="E49:E51"/>
    <mergeCell ref="F49:F51"/>
    <mergeCell ref="A43:A45"/>
    <mergeCell ref="B43:B45"/>
    <mergeCell ref="C43:C45"/>
    <mergeCell ref="E43:E45"/>
    <mergeCell ref="F43:F45"/>
    <mergeCell ref="G43:G45"/>
    <mergeCell ref="G37:G39"/>
    <mergeCell ref="A40:A42"/>
    <mergeCell ref="B40:B42"/>
    <mergeCell ref="C40:C42"/>
    <mergeCell ref="E40:E42"/>
    <mergeCell ref="F40:F42"/>
    <mergeCell ref="G40:G42"/>
    <mergeCell ref="A34:A39"/>
    <mergeCell ref="B34:B36"/>
    <mergeCell ref="C34:C36"/>
    <mergeCell ref="E34:E36"/>
    <mergeCell ref="F34:F36"/>
    <mergeCell ref="G34:G36"/>
    <mergeCell ref="B37:B39"/>
    <mergeCell ref="C37:C39"/>
    <mergeCell ref="E37:E39"/>
    <mergeCell ref="F37:F39"/>
    <mergeCell ref="A31:A33"/>
    <mergeCell ref="B31:B33"/>
    <mergeCell ref="C31:C33"/>
    <mergeCell ref="E31:E33"/>
    <mergeCell ref="F31:F33"/>
    <mergeCell ref="G31:G33"/>
    <mergeCell ref="G25:G27"/>
    <mergeCell ref="A28:A30"/>
    <mergeCell ref="B28:B30"/>
    <mergeCell ref="C28:C30"/>
    <mergeCell ref="E28:E30"/>
    <mergeCell ref="F28:F30"/>
    <mergeCell ref="G28:G30"/>
    <mergeCell ref="A22:A27"/>
    <mergeCell ref="B22:B24"/>
    <mergeCell ref="C22:C24"/>
    <mergeCell ref="E22:E24"/>
    <mergeCell ref="F22:F24"/>
    <mergeCell ref="G22:G24"/>
    <mergeCell ref="B25:B27"/>
    <mergeCell ref="C25:C27"/>
    <mergeCell ref="E25:E27"/>
    <mergeCell ref="F25:F27"/>
    <mergeCell ref="A19:A21"/>
    <mergeCell ref="B19:B21"/>
    <mergeCell ref="C19:C21"/>
    <mergeCell ref="E19:E21"/>
    <mergeCell ref="F19:F21"/>
    <mergeCell ref="G19:G21"/>
    <mergeCell ref="G13:G15"/>
    <mergeCell ref="A16:A18"/>
    <mergeCell ref="B16:B18"/>
    <mergeCell ref="C16:C18"/>
    <mergeCell ref="E16:E18"/>
    <mergeCell ref="F16:F18"/>
    <mergeCell ref="G16:G18"/>
    <mergeCell ref="A10:A12"/>
    <mergeCell ref="B10:B12"/>
    <mergeCell ref="C10:C12"/>
    <mergeCell ref="E10:E12"/>
    <mergeCell ref="F10:F12"/>
    <mergeCell ref="A13:A15"/>
    <mergeCell ref="B13:B15"/>
    <mergeCell ref="C13:C15"/>
    <mergeCell ref="E13:E15"/>
    <mergeCell ref="F13:F15"/>
    <mergeCell ref="A7:A9"/>
    <mergeCell ref="B7:B9"/>
    <mergeCell ref="C7:C9"/>
    <mergeCell ref="E7:E9"/>
    <mergeCell ref="F7:F9"/>
    <mergeCell ref="G7:G9"/>
    <mergeCell ref="P1:W1"/>
    <mergeCell ref="A3:M3"/>
    <mergeCell ref="A4:A5"/>
    <mergeCell ref="B4:B5"/>
    <mergeCell ref="C4:C5"/>
    <mergeCell ref="D4:D5"/>
    <mergeCell ref="E4:E5"/>
    <mergeCell ref="F4:F5"/>
    <mergeCell ref="G4:W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topLeftCell="C1" zoomScaleNormal="100" zoomScaleSheetLayoutView="100" workbookViewId="0">
      <selection activeCell="X24" sqref="X24"/>
    </sheetView>
  </sheetViews>
  <sheetFormatPr defaultRowHeight="15" x14ac:dyDescent="0.25"/>
  <cols>
    <col min="2" max="2" width="20" customWidth="1"/>
    <col min="3" max="3" width="14.5703125" customWidth="1"/>
    <col min="6" max="6" width="11.5703125" customWidth="1"/>
    <col min="7" max="7" width="12.5703125" bestFit="1" customWidth="1"/>
    <col min="8" max="8" width="13.85546875" customWidth="1"/>
    <col min="10" max="10" width="9.5703125" bestFit="1" customWidth="1"/>
    <col min="12" max="12" width="12.28515625" customWidth="1"/>
    <col min="16" max="16" width="11" customWidth="1"/>
    <col min="24" max="24" width="36.140625" bestFit="1" customWidth="1"/>
  </cols>
  <sheetData>
    <row r="1" spans="1:23" ht="36" x14ac:dyDescent="0.25">
      <c r="A1" s="60">
        <v>1</v>
      </c>
      <c r="B1" s="61" t="s">
        <v>71</v>
      </c>
      <c r="C1" s="62" t="s">
        <v>72</v>
      </c>
      <c r="D1" s="63" t="s">
        <v>73</v>
      </c>
      <c r="E1" s="64" t="s">
        <v>74</v>
      </c>
      <c r="F1" s="65" t="s">
        <v>3</v>
      </c>
      <c r="G1" s="63" t="s">
        <v>75</v>
      </c>
      <c r="H1" s="64" t="s">
        <v>5</v>
      </c>
      <c r="I1" s="63" t="s">
        <v>6</v>
      </c>
      <c r="J1" s="64" t="s">
        <v>7</v>
      </c>
      <c r="K1" s="63" t="s">
        <v>8</v>
      </c>
      <c r="L1" s="64" t="s">
        <v>9</v>
      </c>
      <c r="M1" s="63" t="s">
        <v>10</v>
      </c>
      <c r="N1" s="64" t="s">
        <v>27</v>
      </c>
      <c r="O1" s="63" t="s">
        <v>28</v>
      </c>
      <c r="P1" s="64" t="s">
        <v>19</v>
      </c>
      <c r="Q1" s="63" t="s">
        <v>20</v>
      </c>
      <c r="R1" s="64" t="s">
        <v>21</v>
      </c>
      <c r="S1" s="63" t="s">
        <v>22</v>
      </c>
      <c r="T1" s="64" t="s">
        <v>23</v>
      </c>
      <c r="U1" s="63" t="s">
        <v>24</v>
      </c>
      <c r="V1" s="64" t="s">
        <v>25</v>
      </c>
      <c r="W1" s="63" t="s">
        <v>26</v>
      </c>
    </row>
    <row r="2" spans="1:23" x14ac:dyDescent="0.25">
      <c r="A2" s="66"/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6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5.75" customHeight="1" x14ac:dyDescent="0.25">
      <c r="A3" s="150">
        <v>3</v>
      </c>
      <c r="B3" s="150" t="s">
        <v>76</v>
      </c>
      <c r="C3" s="150" t="s">
        <v>77</v>
      </c>
      <c r="D3" s="69" t="s">
        <v>78</v>
      </c>
      <c r="E3" s="152">
        <v>101.8</v>
      </c>
      <c r="F3" s="151">
        <v>104.1</v>
      </c>
      <c r="G3" s="63">
        <v>104.6</v>
      </c>
      <c r="H3" s="64">
        <v>104</v>
      </c>
      <c r="I3" s="63">
        <v>104</v>
      </c>
      <c r="J3" s="64">
        <v>104</v>
      </c>
      <c r="K3" s="63">
        <v>104</v>
      </c>
      <c r="L3" s="64">
        <v>104</v>
      </c>
      <c r="M3" s="70">
        <v>104</v>
      </c>
      <c r="N3" s="63">
        <v>104</v>
      </c>
      <c r="O3" s="63">
        <v>104</v>
      </c>
      <c r="P3" s="63">
        <v>104</v>
      </c>
      <c r="Q3" s="63">
        <v>104</v>
      </c>
      <c r="R3" s="63">
        <v>104</v>
      </c>
      <c r="S3" s="63">
        <v>104</v>
      </c>
      <c r="T3" s="63">
        <v>104</v>
      </c>
      <c r="U3" s="63">
        <v>104</v>
      </c>
      <c r="V3" s="63">
        <v>104</v>
      </c>
      <c r="W3" s="63">
        <v>104</v>
      </c>
    </row>
    <row r="4" spans="1:23" x14ac:dyDescent="0.25">
      <c r="A4" s="150"/>
      <c r="B4" s="150"/>
      <c r="C4" s="150"/>
      <c r="D4" s="71" t="s">
        <v>11</v>
      </c>
      <c r="E4" s="152"/>
      <c r="F4" s="151"/>
      <c r="G4" s="63">
        <v>104.3</v>
      </c>
      <c r="H4" s="64">
        <v>103.8</v>
      </c>
      <c r="I4" s="63">
        <v>104</v>
      </c>
      <c r="J4" s="64">
        <v>104</v>
      </c>
      <c r="K4" s="63">
        <v>104</v>
      </c>
      <c r="L4" s="64">
        <v>104</v>
      </c>
      <c r="M4" s="70">
        <v>104</v>
      </c>
      <c r="N4" s="63">
        <v>104</v>
      </c>
      <c r="O4" s="63">
        <v>104</v>
      </c>
      <c r="P4" s="63">
        <v>104</v>
      </c>
      <c r="Q4" s="63">
        <v>104</v>
      </c>
      <c r="R4" s="63">
        <v>104</v>
      </c>
      <c r="S4" s="63">
        <v>104</v>
      </c>
      <c r="T4" s="63">
        <v>104</v>
      </c>
      <c r="U4" s="63">
        <v>104</v>
      </c>
      <c r="V4" s="63">
        <v>104</v>
      </c>
      <c r="W4" s="63">
        <v>104</v>
      </c>
    </row>
    <row r="5" spans="1:23" ht="16.5" x14ac:dyDescent="0.25">
      <c r="A5" s="150"/>
      <c r="B5" s="150"/>
      <c r="C5" s="150"/>
      <c r="D5" s="72" t="s">
        <v>12</v>
      </c>
      <c r="E5" s="152"/>
      <c r="F5" s="151"/>
      <c r="G5" s="63">
        <v>104.3</v>
      </c>
      <c r="H5" s="64">
        <v>103.8</v>
      </c>
      <c r="I5" s="63">
        <v>104</v>
      </c>
      <c r="J5" s="64">
        <v>104</v>
      </c>
      <c r="K5" s="63">
        <v>104</v>
      </c>
      <c r="L5" s="64">
        <v>104</v>
      </c>
      <c r="M5" s="70">
        <v>104</v>
      </c>
      <c r="N5" s="63">
        <v>104</v>
      </c>
      <c r="O5" s="63">
        <v>104</v>
      </c>
      <c r="P5" s="63">
        <v>104</v>
      </c>
      <c r="Q5" s="63">
        <v>104</v>
      </c>
      <c r="R5" s="63">
        <v>104</v>
      </c>
      <c r="S5" s="63">
        <v>104</v>
      </c>
      <c r="T5" s="63">
        <v>104</v>
      </c>
      <c r="U5" s="63">
        <v>104</v>
      </c>
      <c r="V5" s="63">
        <v>104</v>
      </c>
      <c r="W5" s="63">
        <v>104</v>
      </c>
    </row>
    <row r="6" spans="1:23" ht="99" customHeight="1" x14ac:dyDescent="0.25">
      <c r="A6" s="149">
        <v>18</v>
      </c>
      <c r="B6" s="150" t="s">
        <v>79</v>
      </c>
      <c r="C6" s="150" t="s">
        <v>17</v>
      </c>
      <c r="D6" s="63" t="s">
        <v>14</v>
      </c>
      <c r="E6" s="149">
        <v>22742.7</v>
      </c>
      <c r="F6" s="151">
        <v>25505.9</v>
      </c>
      <c r="G6" s="60">
        <v>27597.4</v>
      </c>
      <c r="H6" s="64">
        <v>29943.200000000001</v>
      </c>
      <c r="I6" s="63">
        <v>32578.2</v>
      </c>
      <c r="J6" s="63">
        <v>34826.1</v>
      </c>
      <c r="K6" s="63">
        <v>37194.199999999997</v>
      </c>
      <c r="L6" s="64">
        <v>39797.800000000003</v>
      </c>
      <c r="M6" s="63">
        <v>42543.9</v>
      </c>
      <c r="N6" s="63">
        <v>45479.4</v>
      </c>
      <c r="O6" s="63">
        <v>48617.5</v>
      </c>
      <c r="P6" s="63">
        <v>51972.1</v>
      </c>
      <c r="Q6" s="63">
        <v>55610.1</v>
      </c>
      <c r="R6" s="63">
        <v>59502.8</v>
      </c>
      <c r="S6" s="63">
        <v>63668</v>
      </c>
      <c r="T6" s="63">
        <v>68124.800000000003</v>
      </c>
      <c r="U6" s="63">
        <v>72825.399999999994</v>
      </c>
      <c r="V6" s="63">
        <v>77704.7</v>
      </c>
      <c r="W6" s="63">
        <v>82910.899999999994</v>
      </c>
    </row>
    <row r="7" spans="1:23" x14ac:dyDescent="0.25">
      <c r="A7" s="149"/>
      <c r="B7" s="150"/>
      <c r="C7" s="150"/>
      <c r="D7" s="63" t="s">
        <v>11</v>
      </c>
      <c r="E7" s="149"/>
      <c r="F7" s="151"/>
      <c r="G7" s="60">
        <v>27648.400000000001</v>
      </c>
      <c r="H7" s="64">
        <v>30053.8</v>
      </c>
      <c r="I7" s="63">
        <v>32848.800000000003</v>
      </c>
      <c r="J7" s="63">
        <v>35443.9</v>
      </c>
      <c r="K7" s="63">
        <v>38208.5</v>
      </c>
      <c r="L7" s="64">
        <v>41265.199999999997</v>
      </c>
      <c r="M7" s="63">
        <v>44525.1</v>
      </c>
      <c r="N7" s="63">
        <v>48042.6</v>
      </c>
      <c r="O7" s="63">
        <v>51838</v>
      </c>
      <c r="P7" s="63">
        <v>55933.2</v>
      </c>
      <c r="Q7" s="63">
        <v>60407.8</v>
      </c>
      <c r="R7" s="63">
        <v>65240.4</v>
      </c>
      <c r="S7" s="63">
        <v>70459.7</v>
      </c>
      <c r="T7" s="63">
        <v>76096.5</v>
      </c>
      <c r="U7" s="63">
        <v>81955.899999999994</v>
      </c>
      <c r="V7" s="63">
        <v>88102.6</v>
      </c>
      <c r="W7" s="63">
        <v>94710.3</v>
      </c>
    </row>
    <row r="8" spans="1:23" ht="16.5" x14ac:dyDescent="0.25">
      <c r="A8" s="149"/>
      <c r="B8" s="150"/>
      <c r="C8" s="150"/>
      <c r="D8" s="73" t="s">
        <v>12</v>
      </c>
      <c r="E8" s="149"/>
      <c r="F8" s="151"/>
      <c r="G8" s="60">
        <v>28056.5</v>
      </c>
      <c r="H8" s="64">
        <v>30862.1</v>
      </c>
      <c r="I8" s="63">
        <v>34102.699999999997</v>
      </c>
      <c r="J8" s="63">
        <v>37171.9</v>
      </c>
      <c r="K8" s="63">
        <v>40814.699999999997</v>
      </c>
      <c r="L8" s="64">
        <v>44488.1</v>
      </c>
      <c r="M8" s="63">
        <v>48492</v>
      </c>
      <c r="N8" s="63">
        <v>52856.3</v>
      </c>
      <c r="O8" s="63">
        <v>57613.4</v>
      </c>
      <c r="P8" s="63">
        <v>62798.6</v>
      </c>
      <c r="Q8" s="63">
        <v>68450.399999999994</v>
      </c>
      <c r="R8" s="63">
        <v>74611</v>
      </c>
      <c r="S8" s="63">
        <v>81325.899999999994</v>
      </c>
      <c r="T8" s="63">
        <v>88645.3</v>
      </c>
      <c r="U8" s="63">
        <v>96180.1</v>
      </c>
      <c r="V8" s="60">
        <v>104355.4</v>
      </c>
      <c r="W8" s="63">
        <v>112703.9</v>
      </c>
    </row>
    <row r="9" spans="1:23" s="78" customFormat="1" ht="16.5" x14ac:dyDescent="0.25">
      <c r="A9" s="153"/>
      <c r="B9" s="153" t="s">
        <v>52</v>
      </c>
      <c r="C9" s="156" t="s">
        <v>13</v>
      </c>
      <c r="D9" s="74"/>
      <c r="E9" s="75"/>
      <c r="F9" s="76"/>
      <c r="G9" s="77">
        <f>G6/F6*100</f>
        <v>108.20006351471621</v>
      </c>
      <c r="H9" s="77">
        <f t="shared" ref="H9:W11" si="0">H6/G6*100</f>
        <v>108.50007609412479</v>
      </c>
      <c r="I9" s="77">
        <f t="shared" si="0"/>
        <v>108.79999465654973</v>
      </c>
      <c r="J9" s="77">
        <f t="shared" si="0"/>
        <v>106.90001289205664</v>
      </c>
      <c r="K9" s="77">
        <f t="shared" si="0"/>
        <v>106.79978521855735</v>
      </c>
      <c r="L9" s="77">
        <f t="shared" si="0"/>
        <v>107.00001613154741</v>
      </c>
      <c r="M9" s="77">
        <f t="shared" si="0"/>
        <v>106.90013015794841</v>
      </c>
      <c r="N9" s="77">
        <f t="shared" si="0"/>
        <v>106.89993160006487</v>
      </c>
      <c r="O9" s="77">
        <f t="shared" si="0"/>
        <v>106.90004705427071</v>
      </c>
      <c r="P9" s="77">
        <f t="shared" si="0"/>
        <v>106.89998457345607</v>
      </c>
      <c r="Q9" s="77">
        <f t="shared" si="0"/>
        <v>106.99990956686376</v>
      </c>
      <c r="R9" s="77">
        <f t="shared" si="0"/>
        <v>106.99998741235855</v>
      </c>
      <c r="S9" s="77">
        <f t="shared" si="0"/>
        <v>107.00000672237273</v>
      </c>
      <c r="T9" s="77">
        <f t="shared" si="0"/>
        <v>107.00006282590941</v>
      </c>
      <c r="U9" s="77">
        <f t="shared" si="0"/>
        <v>106.89998355958474</v>
      </c>
      <c r="V9" s="77">
        <f t="shared" si="0"/>
        <v>106.6999975283349</v>
      </c>
      <c r="W9" s="77">
        <f t="shared" si="0"/>
        <v>106.69998082484071</v>
      </c>
    </row>
    <row r="10" spans="1:23" s="78" customFormat="1" ht="16.5" x14ac:dyDescent="0.25">
      <c r="A10" s="154"/>
      <c r="B10" s="154"/>
      <c r="C10" s="156"/>
      <c r="D10" s="74"/>
      <c r="E10" s="75"/>
      <c r="F10" s="76"/>
      <c r="G10" s="77">
        <f>G7/F6*100</f>
        <v>108.40001725091058</v>
      </c>
      <c r="H10" s="77">
        <f>H7/G7*100</f>
        <v>108.69996093806513</v>
      </c>
      <c r="I10" s="77">
        <f t="shared" si="0"/>
        <v>109.29998868695475</v>
      </c>
      <c r="J10" s="77">
        <f t="shared" si="0"/>
        <v>107.90013638245537</v>
      </c>
      <c r="K10" s="77">
        <f t="shared" si="0"/>
        <v>107.79993172308914</v>
      </c>
      <c r="L10" s="77">
        <f t="shared" si="0"/>
        <v>108.00005234437361</v>
      </c>
      <c r="M10" s="77">
        <f t="shared" si="0"/>
        <v>107.89987689384762</v>
      </c>
      <c r="N10" s="77">
        <f t="shared" si="0"/>
        <v>107.90003840530397</v>
      </c>
      <c r="O10" s="77">
        <f t="shared" si="0"/>
        <v>107.90007201941611</v>
      </c>
      <c r="P10" s="77">
        <f t="shared" si="0"/>
        <v>107.89999614182646</v>
      </c>
      <c r="Q10" s="77">
        <f t="shared" si="0"/>
        <v>107.99989988057183</v>
      </c>
      <c r="R10" s="77">
        <f t="shared" si="0"/>
        <v>107.99996027003135</v>
      </c>
      <c r="S10" s="77">
        <f t="shared" si="0"/>
        <v>108.00010422989435</v>
      </c>
      <c r="T10" s="77">
        <f t="shared" si="0"/>
        <v>108.00003406202411</v>
      </c>
      <c r="U10" s="77">
        <f t="shared" si="0"/>
        <v>107.69995991931296</v>
      </c>
      <c r="V10" s="77">
        <f t="shared" si="0"/>
        <v>107.50000915126307</v>
      </c>
      <c r="W10" s="77">
        <f t="shared" si="0"/>
        <v>107.50000567520142</v>
      </c>
    </row>
    <row r="11" spans="1:23" s="78" customFormat="1" ht="16.5" x14ac:dyDescent="0.25">
      <c r="A11" s="155"/>
      <c r="B11" s="155"/>
      <c r="C11" s="156"/>
      <c r="D11" s="74"/>
      <c r="E11" s="75"/>
      <c r="F11" s="76"/>
      <c r="G11" s="77">
        <f>G8/F6*100</f>
        <v>110.00003920661494</v>
      </c>
      <c r="H11" s="77">
        <f>H8/G8*100</f>
        <v>109.99982178817743</v>
      </c>
      <c r="I11" s="77">
        <f t="shared" si="0"/>
        <v>110.50025759750632</v>
      </c>
      <c r="J11" s="77">
        <f t="shared" si="0"/>
        <v>108.99987391027692</v>
      </c>
      <c r="K11" s="77">
        <f t="shared" si="0"/>
        <v>109.79987571256783</v>
      </c>
      <c r="L11" s="77">
        <f t="shared" si="0"/>
        <v>109.00018865751801</v>
      </c>
      <c r="M11" s="77">
        <f t="shared" si="0"/>
        <v>108.99993481402892</v>
      </c>
      <c r="N11" s="77">
        <f t="shared" si="0"/>
        <v>109.00004124391654</v>
      </c>
      <c r="O11" s="77">
        <f t="shared" si="0"/>
        <v>109.00006243342798</v>
      </c>
      <c r="P11" s="77">
        <f t="shared" si="0"/>
        <v>108.9999895857561</v>
      </c>
      <c r="Q11" s="77">
        <f t="shared" si="0"/>
        <v>108.99988216297815</v>
      </c>
      <c r="R11" s="77">
        <f t="shared" si="0"/>
        <v>109.00009349835796</v>
      </c>
      <c r="S11" s="77">
        <f t="shared" si="0"/>
        <v>108.99987937435498</v>
      </c>
      <c r="T11" s="77">
        <f t="shared" si="0"/>
        <v>109.00008484381975</v>
      </c>
      <c r="U11" s="77">
        <f t="shared" si="0"/>
        <v>108.49994303138463</v>
      </c>
      <c r="V11" s="77">
        <f t="shared" si="0"/>
        <v>108.499991162413</v>
      </c>
      <c r="W11" s="77">
        <f t="shared" si="0"/>
        <v>108.00006516193699</v>
      </c>
    </row>
    <row r="12" spans="1:23" ht="39" customHeight="1" x14ac:dyDescent="0.25">
      <c r="A12" s="149">
        <v>19</v>
      </c>
      <c r="B12" s="150" t="s">
        <v>18</v>
      </c>
      <c r="C12" s="158" t="s">
        <v>13</v>
      </c>
      <c r="D12" s="63" t="s">
        <v>14</v>
      </c>
      <c r="E12" s="152">
        <v>103.6</v>
      </c>
      <c r="F12" s="151">
        <v>109.2</v>
      </c>
      <c r="G12" s="63">
        <v>103.2</v>
      </c>
      <c r="H12" s="64">
        <v>104.7</v>
      </c>
      <c r="I12" s="63">
        <v>104.6</v>
      </c>
      <c r="J12" s="64">
        <v>102.8</v>
      </c>
      <c r="K12" s="63">
        <v>102.7</v>
      </c>
      <c r="L12" s="64">
        <v>102.9</v>
      </c>
      <c r="M12" s="63">
        <v>102.8</v>
      </c>
      <c r="N12" s="63">
        <v>102.8</v>
      </c>
      <c r="O12" s="63">
        <v>102.8</v>
      </c>
      <c r="P12" s="63">
        <v>102.8</v>
      </c>
      <c r="Q12" s="63">
        <v>102.9</v>
      </c>
      <c r="R12" s="63">
        <v>102.9</v>
      </c>
      <c r="S12" s="63">
        <v>102.9</v>
      </c>
      <c r="T12" s="63">
        <v>102.9</v>
      </c>
      <c r="U12" s="63">
        <v>102.8</v>
      </c>
      <c r="V12" s="63">
        <v>102.6</v>
      </c>
      <c r="W12" s="63">
        <v>102.6</v>
      </c>
    </row>
    <row r="13" spans="1:23" x14ac:dyDescent="0.25">
      <c r="A13" s="149"/>
      <c r="B13" s="150"/>
      <c r="C13" s="158"/>
      <c r="D13" s="63" t="s">
        <v>11</v>
      </c>
      <c r="E13" s="152"/>
      <c r="F13" s="151"/>
      <c r="G13" s="63">
        <v>103.6</v>
      </c>
      <c r="H13" s="64">
        <v>105.1</v>
      </c>
      <c r="I13" s="63">
        <v>105.1</v>
      </c>
      <c r="J13" s="64">
        <v>103.8</v>
      </c>
      <c r="K13" s="63">
        <v>103.7</v>
      </c>
      <c r="L13" s="64">
        <v>103.8</v>
      </c>
      <c r="M13" s="63">
        <v>103.8</v>
      </c>
      <c r="N13" s="63">
        <v>103.8</v>
      </c>
      <c r="O13" s="63">
        <v>103.8</v>
      </c>
      <c r="P13" s="63">
        <v>103.8</v>
      </c>
      <c r="Q13" s="63">
        <v>103.8</v>
      </c>
      <c r="R13" s="63">
        <v>103.8</v>
      </c>
      <c r="S13" s="63">
        <v>103.8</v>
      </c>
      <c r="T13" s="63">
        <v>103.8</v>
      </c>
      <c r="U13" s="63">
        <v>103.6</v>
      </c>
      <c r="V13" s="63">
        <v>103.4</v>
      </c>
      <c r="W13" s="63">
        <v>103.4</v>
      </c>
    </row>
    <row r="14" spans="1:23" ht="16.5" x14ac:dyDescent="0.25">
      <c r="A14" s="149"/>
      <c r="B14" s="157"/>
      <c r="C14" s="159"/>
      <c r="D14" s="79" t="s">
        <v>12</v>
      </c>
      <c r="E14" s="160"/>
      <c r="F14" s="161"/>
      <c r="G14" s="80">
        <v>105.2</v>
      </c>
      <c r="H14" s="81">
        <v>106.4</v>
      </c>
      <c r="I14" s="80">
        <v>106.3</v>
      </c>
      <c r="J14" s="81">
        <v>104.8</v>
      </c>
      <c r="K14" s="80">
        <v>105.6</v>
      </c>
      <c r="L14" s="81">
        <v>104.8</v>
      </c>
      <c r="M14" s="80">
        <v>104.8</v>
      </c>
      <c r="N14" s="63">
        <v>104.8</v>
      </c>
      <c r="O14" s="63">
        <v>104.8</v>
      </c>
      <c r="P14" s="63">
        <v>104.8</v>
      </c>
      <c r="Q14" s="63">
        <v>104.8</v>
      </c>
      <c r="R14" s="63">
        <v>104.8</v>
      </c>
      <c r="S14" s="63">
        <v>104.8</v>
      </c>
      <c r="T14" s="63">
        <v>104.8</v>
      </c>
      <c r="U14" s="63">
        <v>104.3</v>
      </c>
      <c r="V14" s="63">
        <v>104.3</v>
      </c>
      <c r="W14" s="63">
        <v>103.8</v>
      </c>
    </row>
    <row r="15" spans="1:23" x14ac:dyDescent="0.25">
      <c r="A15" s="162">
        <v>13</v>
      </c>
      <c r="B15" s="164" t="s">
        <v>80</v>
      </c>
      <c r="C15" s="150" t="s">
        <v>81</v>
      </c>
      <c r="D15" s="63" t="s">
        <v>14</v>
      </c>
      <c r="E15" s="152">
        <v>339.2</v>
      </c>
      <c r="F15" s="151">
        <v>352.3</v>
      </c>
      <c r="G15" s="63">
        <v>373.2</v>
      </c>
      <c r="H15" s="64">
        <v>393.2</v>
      </c>
      <c r="I15" s="63">
        <v>418</v>
      </c>
      <c r="J15" s="64">
        <v>444.7</v>
      </c>
      <c r="K15" s="63">
        <v>473.6</v>
      </c>
      <c r="L15" s="64">
        <v>504.8</v>
      </c>
      <c r="M15" s="63">
        <v>538.20000000000005</v>
      </c>
      <c r="N15" s="63">
        <v>574.20000000000005</v>
      </c>
      <c r="O15" s="63">
        <v>612.70000000000005</v>
      </c>
      <c r="P15" s="63">
        <v>654.4</v>
      </c>
      <c r="Q15" s="63">
        <v>699</v>
      </c>
      <c r="R15" s="63">
        <v>747.3</v>
      </c>
      <c r="S15" s="63">
        <v>799.7</v>
      </c>
      <c r="T15" s="63">
        <v>855.8</v>
      </c>
      <c r="U15" s="63">
        <v>916.8</v>
      </c>
      <c r="V15" s="63">
        <v>983</v>
      </c>
      <c r="W15" s="63">
        <v>1054</v>
      </c>
    </row>
    <row r="16" spans="1:23" x14ac:dyDescent="0.25">
      <c r="A16" s="163"/>
      <c r="B16" s="164"/>
      <c r="C16" s="150"/>
      <c r="D16" s="63" t="s">
        <v>11</v>
      </c>
      <c r="E16" s="152"/>
      <c r="F16" s="151"/>
      <c r="G16" s="63">
        <v>374</v>
      </c>
      <c r="H16" s="64">
        <v>394.4</v>
      </c>
      <c r="I16" s="63">
        <v>420.9</v>
      </c>
      <c r="J16" s="64">
        <v>448.7</v>
      </c>
      <c r="K16" s="63">
        <v>479.2</v>
      </c>
      <c r="L16" s="64">
        <v>512.29999999999995</v>
      </c>
      <c r="M16" s="63">
        <v>547.20000000000005</v>
      </c>
      <c r="N16" s="63">
        <v>584.4</v>
      </c>
      <c r="O16" s="63">
        <v>624.79999999999995</v>
      </c>
      <c r="P16" s="63">
        <v>668.7</v>
      </c>
      <c r="Q16" s="63">
        <v>715.6</v>
      </c>
      <c r="R16" s="63">
        <v>765.1</v>
      </c>
      <c r="S16" s="63">
        <v>818.8</v>
      </c>
      <c r="T16" s="63">
        <v>876.2</v>
      </c>
      <c r="U16" s="63">
        <v>938.6</v>
      </c>
      <c r="V16" s="63">
        <v>1005.5</v>
      </c>
      <c r="W16" s="63">
        <v>1077.0999999999999</v>
      </c>
    </row>
    <row r="17" spans="1:24" ht="16.5" x14ac:dyDescent="0.25">
      <c r="A17" s="163"/>
      <c r="B17" s="164"/>
      <c r="C17" s="150"/>
      <c r="D17" s="73" t="s">
        <v>12</v>
      </c>
      <c r="E17" s="152"/>
      <c r="F17" s="151"/>
      <c r="G17" s="63">
        <v>374.7</v>
      </c>
      <c r="H17" s="64">
        <v>396</v>
      </c>
      <c r="I17" s="63">
        <v>423.4</v>
      </c>
      <c r="J17" s="64">
        <v>452.2</v>
      </c>
      <c r="K17" s="63">
        <v>483.9</v>
      </c>
      <c r="L17" s="64">
        <v>517.9</v>
      </c>
      <c r="M17" s="63">
        <v>554.20000000000005</v>
      </c>
      <c r="N17" s="63">
        <v>593.1</v>
      </c>
      <c r="O17" s="63">
        <v>635.29999999999995</v>
      </c>
      <c r="P17" s="63">
        <v>680.6</v>
      </c>
      <c r="Q17" s="63">
        <v>729.7</v>
      </c>
      <c r="R17" s="63">
        <v>781.7</v>
      </c>
      <c r="S17" s="63">
        <v>838.2</v>
      </c>
      <c r="T17" s="63">
        <v>898.7</v>
      </c>
      <c r="U17" s="63">
        <v>964.6</v>
      </c>
      <c r="V17" s="63">
        <v>1036.3</v>
      </c>
      <c r="W17" s="63">
        <v>1113.4000000000001</v>
      </c>
    </row>
    <row r="18" spans="1:24" x14ac:dyDescent="0.25">
      <c r="A18" s="163"/>
      <c r="B18" s="165" t="s">
        <v>52</v>
      </c>
      <c r="C18" s="168" t="s">
        <v>13</v>
      </c>
      <c r="D18" s="63" t="s">
        <v>14</v>
      </c>
      <c r="E18" s="75"/>
      <c r="F18" s="76"/>
      <c r="G18" s="82">
        <f>G15/F15*100</f>
        <v>105.93244393982401</v>
      </c>
      <c r="H18" s="82">
        <f t="shared" ref="H18:W20" si="1">H15/G15*100</f>
        <v>105.35905680600214</v>
      </c>
      <c r="I18" s="82">
        <f t="shared" si="1"/>
        <v>106.30722278738556</v>
      </c>
      <c r="J18" s="82">
        <f t="shared" si="1"/>
        <v>106.38755980861244</v>
      </c>
      <c r="K18" s="82">
        <f t="shared" si="1"/>
        <v>106.49876321115359</v>
      </c>
      <c r="L18" s="82">
        <f t="shared" si="1"/>
        <v>106.58783783783782</v>
      </c>
      <c r="M18" s="82">
        <f t="shared" si="1"/>
        <v>106.61648177496039</v>
      </c>
      <c r="N18" s="82">
        <f t="shared" si="1"/>
        <v>106.68896321070234</v>
      </c>
      <c r="O18" s="82">
        <f t="shared" si="1"/>
        <v>106.70498084291187</v>
      </c>
      <c r="P18" s="82">
        <f t="shared" si="1"/>
        <v>106.8059409172515</v>
      </c>
      <c r="Q18" s="82">
        <f t="shared" si="1"/>
        <v>106.81540342298288</v>
      </c>
      <c r="R18" s="82">
        <f t="shared" si="1"/>
        <v>106.90987124463518</v>
      </c>
      <c r="S18" s="82">
        <f t="shared" si="1"/>
        <v>107.01190954101433</v>
      </c>
      <c r="T18" s="82">
        <f t="shared" si="1"/>
        <v>107.01513067400275</v>
      </c>
      <c r="U18" s="82">
        <f t="shared" si="1"/>
        <v>107.1278336059827</v>
      </c>
      <c r="V18" s="82">
        <f t="shared" si="1"/>
        <v>107.22076788830717</v>
      </c>
      <c r="W18" s="82">
        <f t="shared" si="1"/>
        <v>107.22278738555443</v>
      </c>
    </row>
    <row r="19" spans="1:24" x14ac:dyDescent="0.25">
      <c r="A19" s="163"/>
      <c r="B19" s="166"/>
      <c r="C19" s="168"/>
      <c r="D19" s="63" t="s">
        <v>11</v>
      </c>
      <c r="E19" s="75"/>
      <c r="F19" s="76"/>
      <c r="G19" s="82">
        <f>G16/F15*100</f>
        <v>106.15952313369289</v>
      </c>
      <c r="H19" s="82">
        <f>H16/G16*100</f>
        <v>105.45454545454544</v>
      </c>
      <c r="I19" s="82">
        <f t="shared" si="1"/>
        <v>106.71906693711968</v>
      </c>
      <c r="J19" s="82">
        <f t="shared" si="1"/>
        <v>106.60489427417438</v>
      </c>
      <c r="K19" s="82">
        <f t="shared" si="1"/>
        <v>106.79741475373301</v>
      </c>
      <c r="L19" s="82">
        <f t="shared" si="1"/>
        <v>106.90734557595994</v>
      </c>
      <c r="M19" s="82">
        <f t="shared" si="1"/>
        <v>106.81241460081985</v>
      </c>
      <c r="N19" s="82">
        <f t="shared" si="1"/>
        <v>106.79824561403508</v>
      </c>
      <c r="O19" s="82">
        <f t="shared" si="1"/>
        <v>106.91307323750856</v>
      </c>
      <c r="P19" s="82">
        <f t="shared" si="1"/>
        <v>107.02624839948784</v>
      </c>
      <c r="Q19" s="82">
        <f t="shared" si="1"/>
        <v>107.01360849409301</v>
      </c>
      <c r="R19" s="82">
        <f t="shared" si="1"/>
        <v>106.91727221911682</v>
      </c>
      <c r="S19" s="82">
        <f t="shared" si="1"/>
        <v>107.01869036727226</v>
      </c>
      <c r="T19" s="82">
        <f t="shared" si="1"/>
        <v>107.01025891548608</v>
      </c>
      <c r="U19" s="82">
        <f t="shared" si="1"/>
        <v>107.12166172106825</v>
      </c>
      <c r="V19" s="82">
        <f t="shared" si="1"/>
        <v>107.12763690603026</v>
      </c>
      <c r="W19" s="82">
        <f t="shared" si="1"/>
        <v>107.120835405271</v>
      </c>
    </row>
    <row r="20" spans="1:24" ht="16.5" x14ac:dyDescent="0.25">
      <c r="A20" s="163"/>
      <c r="B20" s="167"/>
      <c r="C20" s="168"/>
      <c r="D20" s="73" t="s">
        <v>12</v>
      </c>
      <c r="E20" s="75"/>
      <c r="F20" s="76"/>
      <c r="G20" s="82">
        <f>G17/F15*100</f>
        <v>106.35821742832812</v>
      </c>
      <c r="H20" s="82">
        <f>H17/G17*100</f>
        <v>105.68454763811049</v>
      </c>
      <c r="I20" s="82">
        <f t="shared" si="1"/>
        <v>106.9191919191919</v>
      </c>
      <c r="J20" s="82">
        <f t="shared" si="1"/>
        <v>106.80207841284837</v>
      </c>
      <c r="K20" s="82">
        <f t="shared" si="1"/>
        <v>107.01017249004865</v>
      </c>
      <c r="L20" s="82">
        <f t="shared" si="1"/>
        <v>107.02624509196114</v>
      </c>
      <c r="M20" s="82">
        <f t="shared" si="1"/>
        <v>107.00907511102531</v>
      </c>
      <c r="N20" s="82">
        <f t="shared" si="1"/>
        <v>107.01912666907253</v>
      </c>
      <c r="O20" s="82">
        <f t="shared" si="1"/>
        <v>107.11515764626537</v>
      </c>
      <c r="P20" s="82">
        <f t="shared" si="1"/>
        <v>107.13048953250434</v>
      </c>
      <c r="Q20" s="82">
        <f t="shared" si="1"/>
        <v>107.21422274463708</v>
      </c>
      <c r="R20" s="82">
        <f t="shared" si="1"/>
        <v>107.12621625325475</v>
      </c>
      <c r="S20" s="82">
        <f t="shared" si="1"/>
        <v>107.22783676602276</v>
      </c>
      <c r="T20" s="82">
        <f t="shared" si="1"/>
        <v>107.21784776902888</v>
      </c>
      <c r="U20" s="82">
        <f t="shared" si="1"/>
        <v>107.33281406476021</v>
      </c>
      <c r="V20" s="82">
        <f t="shared" si="1"/>
        <v>107.43313290483101</v>
      </c>
      <c r="W20" s="82">
        <f t="shared" si="1"/>
        <v>107.43993052204961</v>
      </c>
    </row>
    <row r="21" spans="1:24" x14ac:dyDescent="0.25">
      <c r="A21" s="162">
        <v>14</v>
      </c>
      <c r="B21" s="150" t="s">
        <v>82</v>
      </c>
      <c r="C21" s="149" t="s">
        <v>83</v>
      </c>
      <c r="D21" s="63" t="s">
        <v>14</v>
      </c>
      <c r="E21" s="152">
        <v>100.7</v>
      </c>
      <c r="F21" s="151">
        <v>101.3</v>
      </c>
      <c r="G21" s="63">
        <v>101.2</v>
      </c>
      <c r="H21" s="64">
        <v>101.7</v>
      </c>
      <c r="I21" s="63">
        <v>102.2</v>
      </c>
      <c r="J21" s="64">
        <v>102.3</v>
      </c>
      <c r="K21" s="63">
        <v>102.4</v>
      </c>
      <c r="L21" s="64">
        <v>102.5</v>
      </c>
      <c r="M21" s="63">
        <v>102.5</v>
      </c>
      <c r="N21" s="82">
        <f>N18/N24*100</f>
        <v>102.58554154875226</v>
      </c>
      <c r="O21" s="82">
        <f t="shared" ref="O21:W23" si="2">O18/O24*100</f>
        <v>102.60094311818449</v>
      </c>
      <c r="P21" s="82">
        <f t="shared" si="2"/>
        <v>102.69802011274183</v>
      </c>
      <c r="Q21" s="82">
        <f t="shared" si="2"/>
        <v>102.70711867594508</v>
      </c>
      <c r="R21" s="82">
        <f t="shared" si="2"/>
        <v>102.79795311984152</v>
      </c>
      <c r="S21" s="82">
        <f t="shared" si="2"/>
        <v>102.89606686635993</v>
      </c>
      <c r="T21" s="82">
        <f t="shared" si="2"/>
        <v>102.89916410961804</v>
      </c>
      <c r="U21" s="82">
        <f t="shared" si="2"/>
        <v>103.0075323134449</v>
      </c>
      <c r="V21" s="82">
        <f t="shared" si="2"/>
        <v>103.09689220029534</v>
      </c>
      <c r="W21" s="82">
        <f t="shared" si="2"/>
        <v>103.09883402457156</v>
      </c>
      <c r="X21" s="91">
        <f>(F21*G21*H21*I21*J21*K21*L21*M21*N21*O21*P21*Q21*R21*S21*T21*U21*V21*W21)/1E+36</f>
        <v>1.5514888263182893</v>
      </c>
    </row>
    <row r="22" spans="1:24" x14ac:dyDescent="0.25">
      <c r="A22" s="163"/>
      <c r="B22" s="150"/>
      <c r="C22" s="149"/>
      <c r="D22" s="63" t="s">
        <v>11</v>
      </c>
      <c r="E22" s="152"/>
      <c r="F22" s="151"/>
      <c r="G22" s="63">
        <v>101.5</v>
      </c>
      <c r="H22" s="64">
        <v>102</v>
      </c>
      <c r="I22" s="63">
        <v>102.6</v>
      </c>
      <c r="J22" s="64">
        <v>102.6</v>
      </c>
      <c r="K22" s="63">
        <v>102.7</v>
      </c>
      <c r="L22" s="64">
        <v>102.8</v>
      </c>
      <c r="M22" s="63">
        <v>102.8</v>
      </c>
      <c r="N22" s="82">
        <f>N19/N25*100</f>
        <v>102.7894567988788</v>
      </c>
      <c r="O22" s="82">
        <f t="shared" si="2"/>
        <v>102.8999742420679</v>
      </c>
      <c r="P22" s="82">
        <f t="shared" si="2"/>
        <v>103.00890125071014</v>
      </c>
      <c r="Q22" s="82">
        <f t="shared" si="2"/>
        <v>102.99673579797208</v>
      </c>
      <c r="R22" s="82">
        <f t="shared" si="2"/>
        <v>102.90401561031454</v>
      </c>
      <c r="S22" s="82">
        <f t="shared" si="2"/>
        <v>103.00162691749013</v>
      </c>
      <c r="T22" s="82">
        <f t="shared" si="2"/>
        <v>102.99351194945723</v>
      </c>
      <c r="U22" s="82">
        <f t="shared" si="2"/>
        <v>103.10073312903585</v>
      </c>
      <c r="V22" s="82">
        <f t="shared" si="2"/>
        <v>103.10648402890304</v>
      </c>
      <c r="W22" s="82">
        <f t="shared" si="2"/>
        <v>103.0999378299047</v>
      </c>
      <c r="X22" s="91">
        <f>(F21*G22*H22*I22*J22*K22*L22*M22*N22*O22*P22*Q22*R22*S22*T22*U22*V22*W22)/1E+36</f>
        <v>1.6087239055068399</v>
      </c>
    </row>
    <row r="23" spans="1:24" ht="16.5" x14ac:dyDescent="0.25">
      <c r="A23" s="163"/>
      <c r="B23" s="150"/>
      <c r="C23" s="149"/>
      <c r="D23" s="73" t="s">
        <v>12</v>
      </c>
      <c r="E23" s="152"/>
      <c r="F23" s="151"/>
      <c r="G23" s="63">
        <v>101.7</v>
      </c>
      <c r="H23" s="64">
        <v>102.2</v>
      </c>
      <c r="I23" s="63">
        <v>102.8</v>
      </c>
      <c r="J23" s="64">
        <v>102.8</v>
      </c>
      <c r="K23" s="63">
        <v>102.9</v>
      </c>
      <c r="L23" s="64">
        <v>102.9</v>
      </c>
      <c r="M23" s="63">
        <v>103</v>
      </c>
      <c r="N23" s="82">
        <f>N20/N26*100</f>
        <v>103.00204684222571</v>
      </c>
      <c r="O23" s="82">
        <f t="shared" si="2"/>
        <v>103.09447319178572</v>
      </c>
      <c r="P23" s="82">
        <f t="shared" si="2"/>
        <v>103.1092295789262</v>
      </c>
      <c r="Q23" s="82">
        <f t="shared" si="2"/>
        <v>103.18981977347168</v>
      </c>
      <c r="R23" s="82">
        <f t="shared" si="2"/>
        <v>103.10511670188139</v>
      </c>
      <c r="S23" s="82">
        <f t="shared" si="2"/>
        <v>103.20292277769273</v>
      </c>
      <c r="T23" s="82">
        <f t="shared" si="2"/>
        <v>103.19330872861296</v>
      </c>
      <c r="U23" s="82">
        <f t="shared" si="2"/>
        <v>103.30395963884524</v>
      </c>
      <c r="V23" s="82">
        <f t="shared" si="2"/>
        <v>103.40051290166603</v>
      </c>
      <c r="W23" s="82">
        <f t="shared" si="2"/>
        <v>103.40705536289663</v>
      </c>
      <c r="X23" s="91">
        <f>(F21*G23*H23*I23*J23*K23*L23*M23*N23*O23*P23*Q23*R23*S23*T23*U23*V23*W23)/1E+36</f>
        <v>1.6628945792270384</v>
      </c>
    </row>
    <row r="24" spans="1:24" x14ac:dyDescent="0.25">
      <c r="A24" s="163"/>
      <c r="B24" s="165" t="s">
        <v>54</v>
      </c>
      <c r="C24" s="168" t="s">
        <v>13</v>
      </c>
      <c r="D24" s="63" t="s">
        <v>14</v>
      </c>
      <c r="E24" s="75"/>
      <c r="F24" s="76"/>
      <c r="G24" s="82">
        <f>G18/G21*100</f>
        <v>104.67632800377866</v>
      </c>
      <c r="H24" s="82">
        <f t="shared" ref="H24:M26" si="3">H18/H21*100</f>
        <v>103.59789263127055</v>
      </c>
      <c r="I24" s="82">
        <f t="shared" si="3"/>
        <v>104.01880898961404</v>
      </c>
      <c r="J24" s="82">
        <f t="shared" si="3"/>
        <v>103.99565963696232</v>
      </c>
      <c r="K24" s="82">
        <f t="shared" si="3"/>
        <v>104.00269844839217</v>
      </c>
      <c r="L24" s="82">
        <f t="shared" si="3"/>
        <v>103.98813447593933</v>
      </c>
      <c r="M24" s="82">
        <f t="shared" si="3"/>
        <v>104.01607978044916</v>
      </c>
      <c r="N24" s="64">
        <v>104</v>
      </c>
      <c r="O24" s="64">
        <v>104</v>
      </c>
      <c r="P24" s="64">
        <v>104</v>
      </c>
      <c r="Q24" s="64">
        <v>104</v>
      </c>
      <c r="R24" s="64">
        <v>104</v>
      </c>
      <c r="S24" s="64">
        <v>104</v>
      </c>
      <c r="T24" s="64">
        <v>104</v>
      </c>
      <c r="U24" s="64">
        <v>104</v>
      </c>
      <c r="V24" s="64">
        <v>104</v>
      </c>
      <c r="W24" s="64">
        <v>104</v>
      </c>
    </row>
    <row r="25" spans="1:24" x14ac:dyDescent="0.25">
      <c r="A25" s="163"/>
      <c r="B25" s="166"/>
      <c r="C25" s="168"/>
      <c r="D25" s="63" t="s">
        <v>11</v>
      </c>
      <c r="E25" s="75"/>
      <c r="F25" s="76"/>
      <c r="G25" s="82">
        <f>G19/G22*100</f>
        <v>104.59066318590433</v>
      </c>
      <c r="H25" s="82">
        <f t="shared" si="3"/>
        <v>103.3868092691622</v>
      </c>
      <c r="I25" s="82">
        <f t="shared" si="3"/>
        <v>104.01468512389833</v>
      </c>
      <c r="J25" s="82">
        <f t="shared" si="3"/>
        <v>103.90340572531618</v>
      </c>
      <c r="K25" s="82">
        <f t="shared" si="3"/>
        <v>103.98969304160954</v>
      </c>
      <c r="L25" s="82">
        <f t="shared" si="3"/>
        <v>103.99547235015558</v>
      </c>
      <c r="M25" s="82">
        <f t="shared" si="3"/>
        <v>103.90312704359907</v>
      </c>
      <c r="N25" s="64">
        <v>103.9</v>
      </c>
      <c r="O25" s="64">
        <v>103.9</v>
      </c>
      <c r="P25" s="64">
        <v>103.9</v>
      </c>
      <c r="Q25" s="64">
        <v>103.9</v>
      </c>
      <c r="R25" s="64">
        <v>103.9</v>
      </c>
      <c r="S25" s="64">
        <v>103.9</v>
      </c>
      <c r="T25" s="64">
        <v>103.9</v>
      </c>
      <c r="U25" s="64">
        <v>103.9</v>
      </c>
      <c r="V25" s="64">
        <v>103.9</v>
      </c>
      <c r="W25" s="64">
        <v>103.9</v>
      </c>
    </row>
    <row r="26" spans="1:24" ht="16.5" x14ac:dyDescent="0.25">
      <c r="A26" s="163"/>
      <c r="B26" s="166"/>
      <c r="C26" s="169"/>
      <c r="D26" s="73" t="s">
        <v>12</v>
      </c>
      <c r="E26" s="83"/>
      <c r="F26" s="84"/>
      <c r="G26" s="85">
        <f>G20/G23*100</f>
        <v>104.58035145361664</v>
      </c>
      <c r="H26" s="85">
        <f t="shared" si="3"/>
        <v>103.40953780637034</v>
      </c>
      <c r="I26" s="85">
        <f t="shared" si="3"/>
        <v>104.00699603034231</v>
      </c>
      <c r="J26" s="85">
        <f t="shared" si="3"/>
        <v>103.89307238603929</v>
      </c>
      <c r="K26" s="85">
        <f t="shared" si="3"/>
        <v>103.99433672502299</v>
      </c>
      <c r="L26" s="85">
        <f t="shared" si="3"/>
        <v>104.00995635759101</v>
      </c>
      <c r="M26" s="85">
        <f t="shared" si="3"/>
        <v>103.89230593303429</v>
      </c>
      <c r="N26" s="81">
        <v>103.9</v>
      </c>
      <c r="O26" s="81">
        <v>103.9</v>
      </c>
      <c r="P26" s="81">
        <v>103.9</v>
      </c>
      <c r="Q26" s="81">
        <v>103.9</v>
      </c>
      <c r="R26" s="81">
        <v>103.9</v>
      </c>
      <c r="S26" s="81">
        <v>103.9</v>
      </c>
      <c r="T26" s="81">
        <v>103.9</v>
      </c>
      <c r="U26" s="81">
        <v>103.9</v>
      </c>
      <c r="V26" s="81">
        <v>103.9</v>
      </c>
      <c r="W26" s="81">
        <v>103.9</v>
      </c>
    </row>
    <row r="27" spans="1:24" x14ac:dyDescent="0.25">
      <c r="A27" s="162">
        <v>15</v>
      </c>
      <c r="B27" s="164" t="s">
        <v>84</v>
      </c>
      <c r="C27" s="170" t="s">
        <v>81</v>
      </c>
      <c r="D27" s="63" t="s">
        <v>14</v>
      </c>
      <c r="E27" s="152">
        <v>88.8</v>
      </c>
      <c r="F27" s="151">
        <v>91.7</v>
      </c>
      <c r="G27" s="63">
        <v>98.6</v>
      </c>
      <c r="H27" s="86">
        <v>105.2</v>
      </c>
      <c r="I27" s="63">
        <v>112.6</v>
      </c>
      <c r="J27" s="64">
        <v>120.5</v>
      </c>
      <c r="K27" s="63">
        <v>128.80000000000001</v>
      </c>
      <c r="L27" s="64">
        <v>137.80000000000001</v>
      </c>
      <c r="M27" s="63">
        <v>147.6</v>
      </c>
      <c r="N27" s="87">
        <v>158.1</v>
      </c>
      <c r="O27" s="63">
        <v>169.7</v>
      </c>
      <c r="P27" s="63">
        <v>182.1</v>
      </c>
      <c r="Q27" s="63">
        <v>195.7</v>
      </c>
      <c r="R27" s="63">
        <v>210.2</v>
      </c>
      <c r="S27" s="63">
        <v>226.1</v>
      </c>
      <c r="T27" s="63">
        <v>243.3</v>
      </c>
      <c r="U27" s="63">
        <v>262.2</v>
      </c>
      <c r="V27" s="63">
        <v>282.39999999999998</v>
      </c>
      <c r="W27" s="63">
        <v>304.60000000000002</v>
      </c>
    </row>
    <row r="28" spans="1:24" x14ac:dyDescent="0.25">
      <c r="A28" s="163"/>
      <c r="B28" s="164"/>
      <c r="C28" s="170"/>
      <c r="D28" s="63" t="s">
        <v>11</v>
      </c>
      <c r="E28" s="152"/>
      <c r="F28" s="151"/>
      <c r="G28" s="63">
        <v>98.6</v>
      </c>
      <c r="H28" s="86">
        <v>105.2</v>
      </c>
      <c r="I28" s="63">
        <v>113</v>
      </c>
      <c r="J28" s="64">
        <v>121.3</v>
      </c>
      <c r="K28" s="63">
        <v>130</v>
      </c>
      <c r="L28" s="64">
        <v>139.4</v>
      </c>
      <c r="M28" s="63">
        <v>149.69999999999999</v>
      </c>
      <c r="N28" s="87">
        <v>160.6</v>
      </c>
      <c r="O28" s="63">
        <v>172.7</v>
      </c>
      <c r="P28" s="63">
        <v>185.7</v>
      </c>
      <c r="Q28" s="63">
        <v>199.9</v>
      </c>
      <c r="R28" s="63">
        <v>215.2</v>
      </c>
      <c r="S28" s="63">
        <v>231.9</v>
      </c>
      <c r="T28" s="63">
        <v>250.1</v>
      </c>
      <c r="U28" s="63">
        <v>269.89999999999998</v>
      </c>
      <c r="V28" s="63">
        <v>291.39999999999998</v>
      </c>
      <c r="W28" s="63">
        <v>314.89999999999998</v>
      </c>
    </row>
    <row r="29" spans="1:24" x14ac:dyDescent="0.25">
      <c r="A29" s="163"/>
      <c r="B29" s="164"/>
      <c r="C29" s="170"/>
      <c r="D29" s="63" t="s">
        <v>12</v>
      </c>
      <c r="E29" s="152"/>
      <c r="F29" s="151"/>
      <c r="G29" s="63">
        <v>98.7</v>
      </c>
      <c r="H29" s="86">
        <v>105.4</v>
      </c>
      <c r="I29" s="63">
        <v>113.2</v>
      </c>
      <c r="J29" s="64">
        <v>121.9</v>
      </c>
      <c r="K29" s="63">
        <v>131.1</v>
      </c>
      <c r="L29" s="64">
        <v>140.80000000000001</v>
      </c>
      <c r="M29" s="63">
        <v>151.4</v>
      </c>
      <c r="N29" s="87">
        <v>162.80000000000001</v>
      </c>
      <c r="O29" s="63">
        <v>175.4</v>
      </c>
      <c r="P29" s="63">
        <v>189</v>
      </c>
      <c r="Q29" s="63">
        <v>203.9</v>
      </c>
      <c r="R29" s="63">
        <v>219.9</v>
      </c>
      <c r="S29" s="63">
        <v>237.3</v>
      </c>
      <c r="T29" s="63">
        <v>256.5</v>
      </c>
      <c r="U29" s="63">
        <v>277.39999999999998</v>
      </c>
      <c r="V29" s="63">
        <v>300</v>
      </c>
      <c r="W29" s="63">
        <v>324.8</v>
      </c>
    </row>
    <row r="30" spans="1:24" x14ac:dyDescent="0.25">
      <c r="A30" s="163"/>
      <c r="B30" s="165" t="s">
        <v>52</v>
      </c>
      <c r="C30" s="168" t="s">
        <v>13</v>
      </c>
      <c r="D30" s="63" t="s">
        <v>14</v>
      </c>
      <c r="E30" s="63"/>
      <c r="F30" s="64"/>
      <c r="G30" s="82">
        <f>G27/F27*100</f>
        <v>107.52453653217012</v>
      </c>
      <c r="H30" s="82">
        <f t="shared" ref="H30:W32" si="4">H27/G27*100</f>
        <v>106.69371196754565</v>
      </c>
      <c r="I30" s="82">
        <f t="shared" si="4"/>
        <v>107.0342205323194</v>
      </c>
      <c r="J30" s="82">
        <f t="shared" si="4"/>
        <v>107.01598579040854</v>
      </c>
      <c r="K30" s="82">
        <f t="shared" si="4"/>
        <v>106.88796680497927</v>
      </c>
      <c r="L30" s="82">
        <f t="shared" si="4"/>
        <v>106.98757763975155</v>
      </c>
      <c r="M30" s="82">
        <f t="shared" si="4"/>
        <v>107.11175616835993</v>
      </c>
      <c r="N30" s="82">
        <f t="shared" si="4"/>
        <v>107.11382113821138</v>
      </c>
      <c r="O30" s="82">
        <f t="shared" si="4"/>
        <v>107.33712839974699</v>
      </c>
      <c r="P30" s="82">
        <f t="shared" si="4"/>
        <v>107.30701237477902</v>
      </c>
      <c r="Q30" s="82">
        <f t="shared" si="4"/>
        <v>107.46842394288851</v>
      </c>
      <c r="R30" s="82">
        <f t="shared" si="4"/>
        <v>107.40929994890138</v>
      </c>
      <c r="S30" s="82">
        <f t="shared" si="4"/>
        <v>107.56422454804948</v>
      </c>
      <c r="T30" s="82">
        <f t="shared" si="4"/>
        <v>107.60725342768687</v>
      </c>
      <c r="U30" s="82">
        <f t="shared" si="4"/>
        <v>107.76818742293463</v>
      </c>
      <c r="V30" s="82">
        <f t="shared" si="4"/>
        <v>107.70404271548435</v>
      </c>
      <c r="W30" s="82">
        <f t="shared" si="4"/>
        <v>107.86118980169974</v>
      </c>
    </row>
    <row r="31" spans="1:24" x14ac:dyDescent="0.25">
      <c r="A31" s="163"/>
      <c r="B31" s="166"/>
      <c r="C31" s="168"/>
      <c r="D31" s="63" t="s">
        <v>11</v>
      </c>
      <c r="E31" s="63"/>
      <c r="F31" s="64"/>
      <c r="G31" s="82">
        <f>G28/F27*100</f>
        <v>107.52453653217012</v>
      </c>
      <c r="H31" s="82">
        <f>H28/G28*100</f>
        <v>106.69371196754565</v>
      </c>
      <c r="I31" s="82">
        <f t="shared" si="4"/>
        <v>107.41444866920151</v>
      </c>
      <c r="J31" s="82">
        <f t="shared" si="4"/>
        <v>107.34513274336284</v>
      </c>
      <c r="K31" s="82">
        <f t="shared" si="4"/>
        <v>107.17230008244023</v>
      </c>
      <c r="L31" s="82">
        <f t="shared" si="4"/>
        <v>107.23076923076924</v>
      </c>
      <c r="M31" s="82">
        <f t="shared" si="4"/>
        <v>107.38880918220946</v>
      </c>
      <c r="N31" s="82">
        <f t="shared" si="4"/>
        <v>107.28122912491651</v>
      </c>
      <c r="O31" s="82">
        <f t="shared" si="4"/>
        <v>107.53424657534245</v>
      </c>
      <c r="P31" s="82">
        <f t="shared" si="4"/>
        <v>107.52750434279096</v>
      </c>
      <c r="Q31" s="82">
        <f t="shared" si="4"/>
        <v>107.64674205708131</v>
      </c>
      <c r="R31" s="82">
        <f t="shared" si="4"/>
        <v>107.65382691345673</v>
      </c>
      <c r="S31" s="82">
        <f t="shared" si="4"/>
        <v>107.76022304832715</v>
      </c>
      <c r="T31" s="82">
        <f t="shared" si="4"/>
        <v>107.84821043553254</v>
      </c>
      <c r="U31" s="82">
        <f t="shared" si="4"/>
        <v>107.91683326669332</v>
      </c>
      <c r="V31" s="82">
        <f t="shared" si="4"/>
        <v>107.96591330122267</v>
      </c>
      <c r="W31" s="82">
        <f t="shared" si="4"/>
        <v>108.06451612903226</v>
      </c>
    </row>
    <row r="32" spans="1:24" x14ac:dyDescent="0.25">
      <c r="A32" s="163"/>
      <c r="B32" s="167"/>
      <c r="C32" s="168"/>
      <c r="D32" s="63" t="s">
        <v>12</v>
      </c>
      <c r="E32" s="63"/>
      <c r="F32" s="64"/>
      <c r="G32" s="82">
        <f>G29/F27*100</f>
        <v>107.63358778625954</v>
      </c>
      <c r="H32" s="82">
        <f>H29/G29*100</f>
        <v>106.78824721377913</v>
      </c>
      <c r="I32" s="82">
        <f t="shared" si="4"/>
        <v>107.40037950664136</v>
      </c>
      <c r="J32" s="82">
        <f t="shared" si="4"/>
        <v>107.68551236749117</v>
      </c>
      <c r="K32" s="82">
        <f t="shared" si="4"/>
        <v>107.54716981132076</v>
      </c>
      <c r="L32" s="82">
        <f t="shared" si="4"/>
        <v>107.39893211289093</v>
      </c>
      <c r="M32" s="82">
        <f t="shared" si="4"/>
        <v>107.52840909090908</v>
      </c>
      <c r="N32" s="82">
        <f t="shared" si="4"/>
        <v>107.52972258916778</v>
      </c>
      <c r="O32" s="82">
        <f t="shared" si="4"/>
        <v>107.73955773955774</v>
      </c>
      <c r="P32" s="82">
        <f t="shared" si="4"/>
        <v>107.75370581527936</v>
      </c>
      <c r="Q32" s="82">
        <f t="shared" si="4"/>
        <v>107.88359788359789</v>
      </c>
      <c r="R32" s="82">
        <f t="shared" si="4"/>
        <v>107.84698381559588</v>
      </c>
      <c r="S32" s="82">
        <f t="shared" si="4"/>
        <v>107.91268758526604</v>
      </c>
      <c r="T32" s="82">
        <f t="shared" si="4"/>
        <v>108.09102402022755</v>
      </c>
      <c r="U32" s="82">
        <f t="shared" si="4"/>
        <v>108.14814814814815</v>
      </c>
      <c r="V32" s="82">
        <f t="shared" si="4"/>
        <v>108.14708002883924</v>
      </c>
      <c r="W32" s="82">
        <f t="shared" si="4"/>
        <v>108.26666666666667</v>
      </c>
    </row>
    <row r="33" spans="1:27" ht="16.5" customHeight="1" x14ac:dyDescent="0.25">
      <c r="A33" s="162">
        <v>16</v>
      </c>
      <c r="B33" s="150" t="s">
        <v>84</v>
      </c>
      <c r="C33" s="150" t="s">
        <v>85</v>
      </c>
      <c r="D33" s="63" t="s">
        <v>14</v>
      </c>
      <c r="E33" s="152">
        <v>99.5</v>
      </c>
      <c r="F33" s="151">
        <v>102.1</v>
      </c>
      <c r="G33" s="63">
        <v>102</v>
      </c>
      <c r="H33" s="86">
        <v>102.3</v>
      </c>
      <c r="I33" s="63">
        <v>102.5</v>
      </c>
      <c r="J33" s="64">
        <v>102.6</v>
      </c>
      <c r="K33" s="63">
        <v>102.6</v>
      </c>
      <c r="L33" s="64">
        <v>102.8</v>
      </c>
      <c r="M33" s="63">
        <v>102.9</v>
      </c>
      <c r="N33" s="87">
        <v>102.9</v>
      </c>
      <c r="O33" s="63">
        <v>103</v>
      </c>
      <c r="P33" s="63">
        <v>103</v>
      </c>
      <c r="Q33" s="63">
        <v>103.1</v>
      </c>
      <c r="R33" s="63">
        <v>103.1</v>
      </c>
      <c r="S33" s="63">
        <v>103.1</v>
      </c>
      <c r="T33" s="63">
        <v>103.2</v>
      </c>
      <c r="U33" s="63">
        <v>103.2</v>
      </c>
      <c r="V33" s="63">
        <v>103.2</v>
      </c>
      <c r="W33" s="63">
        <v>103.3</v>
      </c>
    </row>
    <row r="34" spans="1:27" x14ac:dyDescent="0.25">
      <c r="A34" s="163"/>
      <c r="B34" s="150"/>
      <c r="C34" s="150"/>
      <c r="D34" s="63" t="s">
        <v>11</v>
      </c>
      <c r="E34" s="152"/>
      <c r="F34" s="151"/>
      <c r="G34" s="63">
        <v>102.2</v>
      </c>
      <c r="H34" s="86">
        <v>102.5</v>
      </c>
      <c r="I34" s="63">
        <v>102.9</v>
      </c>
      <c r="J34" s="64">
        <v>102.9</v>
      </c>
      <c r="K34" s="63">
        <v>102.9</v>
      </c>
      <c r="L34" s="64">
        <v>103</v>
      </c>
      <c r="M34" s="63">
        <v>103.1</v>
      </c>
      <c r="N34" s="87">
        <v>103.1</v>
      </c>
      <c r="O34" s="63">
        <v>103.2</v>
      </c>
      <c r="P34" s="63">
        <v>103.2</v>
      </c>
      <c r="Q34" s="63">
        <v>103.3</v>
      </c>
      <c r="R34" s="63">
        <v>103.3</v>
      </c>
      <c r="S34" s="63">
        <v>103.3</v>
      </c>
      <c r="T34" s="63">
        <v>103.4</v>
      </c>
      <c r="U34" s="63">
        <v>103.4</v>
      </c>
      <c r="V34" s="63">
        <v>103.4</v>
      </c>
      <c r="W34" s="63">
        <v>103.5</v>
      </c>
    </row>
    <row r="35" spans="1:27" x14ac:dyDescent="0.25">
      <c r="A35" s="163"/>
      <c r="B35" s="150"/>
      <c r="C35" s="150"/>
      <c r="D35" s="63" t="s">
        <v>12</v>
      </c>
      <c r="E35" s="152"/>
      <c r="F35" s="151"/>
      <c r="G35" s="63">
        <v>102.5</v>
      </c>
      <c r="H35" s="86">
        <v>102.8</v>
      </c>
      <c r="I35" s="63">
        <v>103.2</v>
      </c>
      <c r="J35" s="64">
        <v>103.2</v>
      </c>
      <c r="K35" s="63">
        <v>103.2</v>
      </c>
      <c r="L35" s="64">
        <v>103.2</v>
      </c>
      <c r="M35" s="63">
        <v>103.3</v>
      </c>
      <c r="N35" s="87">
        <v>103.3</v>
      </c>
      <c r="O35" s="63">
        <v>103.4</v>
      </c>
      <c r="P35" s="63">
        <v>103.4</v>
      </c>
      <c r="Q35" s="63">
        <v>103.5</v>
      </c>
      <c r="R35" s="63">
        <v>103.5</v>
      </c>
      <c r="S35" s="63">
        <v>103.5</v>
      </c>
      <c r="T35" s="63">
        <v>103.6</v>
      </c>
      <c r="U35" s="63">
        <v>103.6</v>
      </c>
      <c r="V35" s="63">
        <v>103.6</v>
      </c>
      <c r="W35" s="63">
        <v>103.7</v>
      </c>
    </row>
    <row r="36" spans="1:27" x14ac:dyDescent="0.25">
      <c r="A36" s="163"/>
      <c r="B36" s="165" t="s">
        <v>54</v>
      </c>
      <c r="C36" s="168" t="s">
        <v>13</v>
      </c>
      <c r="D36" s="63" t="s">
        <v>14</v>
      </c>
      <c r="E36" s="63"/>
      <c r="F36" s="64"/>
      <c r="G36" s="82">
        <f>G30/G33*100</f>
        <v>105.41621228644129</v>
      </c>
      <c r="H36" s="82">
        <f t="shared" ref="H36:W38" si="5">H30/H33*100</f>
        <v>104.29492860952654</v>
      </c>
      <c r="I36" s="82">
        <f t="shared" si="5"/>
        <v>104.42362978762867</v>
      </c>
      <c r="J36" s="82">
        <f t="shared" si="5"/>
        <v>104.30407971774711</v>
      </c>
      <c r="K36" s="82">
        <f t="shared" si="5"/>
        <v>104.17930487814743</v>
      </c>
      <c r="L36" s="82">
        <f t="shared" si="5"/>
        <v>104.07351910481668</v>
      </c>
      <c r="M36" s="82">
        <f t="shared" si="5"/>
        <v>104.09305750083568</v>
      </c>
      <c r="N36" s="82">
        <f t="shared" si="5"/>
        <v>104.09506427425789</v>
      </c>
      <c r="O36" s="82">
        <f t="shared" si="5"/>
        <v>104.21080427159902</v>
      </c>
      <c r="P36" s="82">
        <f t="shared" si="5"/>
        <v>104.18156541240681</v>
      </c>
      <c r="Q36" s="82">
        <f t="shared" si="5"/>
        <v>104.23707462937779</v>
      </c>
      <c r="R36" s="82">
        <f t="shared" si="5"/>
        <v>104.17972836944848</v>
      </c>
      <c r="S36" s="82">
        <f t="shared" si="5"/>
        <v>104.32999471197817</v>
      </c>
      <c r="T36" s="82">
        <f t="shared" si="5"/>
        <v>104.27059440667333</v>
      </c>
      <c r="U36" s="82">
        <f t="shared" si="5"/>
        <v>104.42653820051805</v>
      </c>
      <c r="V36" s="82">
        <f t="shared" si="5"/>
        <v>104.36438247624451</v>
      </c>
      <c r="W36" s="82">
        <f t="shared" si="5"/>
        <v>104.41547899486908</v>
      </c>
    </row>
    <row r="37" spans="1:27" x14ac:dyDescent="0.25">
      <c r="A37" s="163"/>
      <c r="B37" s="166"/>
      <c r="C37" s="168"/>
      <c r="D37" s="63" t="s">
        <v>11</v>
      </c>
      <c r="E37" s="63"/>
      <c r="F37" s="64"/>
      <c r="G37" s="82">
        <f>G31/G34*100</f>
        <v>105.20991832893358</v>
      </c>
      <c r="H37" s="82">
        <f t="shared" si="5"/>
        <v>104.09142630980064</v>
      </c>
      <c r="I37" s="82">
        <f t="shared" si="5"/>
        <v>104.38721930923371</v>
      </c>
      <c r="J37" s="82">
        <f t="shared" si="5"/>
        <v>104.31985689345271</v>
      </c>
      <c r="K37" s="82">
        <f t="shared" si="5"/>
        <v>104.15189512384862</v>
      </c>
      <c r="L37" s="82">
        <f t="shared" si="5"/>
        <v>104.1075429424944</v>
      </c>
      <c r="M37" s="82">
        <f t="shared" si="5"/>
        <v>104.15985371698299</v>
      </c>
      <c r="N37" s="82">
        <f t="shared" si="5"/>
        <v>104.05550836558344</v>
      </c>
      <c r="O37" s="82">
        <f t="shared" si="5"/>
        <v>104.19985133269618</v>
      </c>
      <c r="P37" s="82">
        <f t="shared" si="5"/>
        <v>104.19331816161915</v>
      </c>
      <c r="Q37" s="82">
        <f t="shared" si="5"/>
        <v>104.20788195264406</v>
      </c>
      <c r="R37" s="82">
        <f t="shared" si="5"/>
        <v>104.21474047769286</v>
      </c>
      <c r="S37" s="82">
        <f t="shared" si="5"/>
        <v>104.31773770409211</v>
      </c>
      <c r="T37" s="82">
        <f t="shared" si="5"/>
        <v>104.30194432836801</v>
      </c>
      <c r="U37" s="82">
        <f t="shared" si="5"/>
        <v>104.36831070279817</v>
      </c>
      <c r="V37" s="82">
        <f t="shared" si="5"/>
        <v>104.41577688706253</v>
      </c>
      <c r="W37" s="82">
        <f t="shared" si="5"/>
        <v>104.41016051114227</v>
      </c>
    </row>
    <row r="38" spans="1:27" x14ac:dyDescent="0.25">
      <c r="A38" s="163"/>
      <c r="B38" s="166"/>
      <c r="C38" s="169"/>
      <c r="D38" s="80" t="s">
        <v>12</v>
      </c>
      <c r="E38" s="80"/>
      <c r="F38" s="81"/>
      <c r="G38" s="85">
        <f>G32/G35*100</f>
        <v>105.0083783280581</v>
      </c>
      <c r="H38" s="85">
        <f t="shared" si="5"/>
        <v>103.8796179122365</v>
      </c>
      <c r="I38" s="85">
        <f t="shared" si="5"/>
        <v>104.07013518085402</v>
      </c>
      <c r="J38" s="85">
        <f t="shared" si="5"/>
        <v>104.34642671268523</v>
      </c>
      <c r="K38" s="85">
        <f t="shared" si="5"/>
        <v>104.21237384817903</v>
      </c>
      <c r="L38" s="85">
        <f t="shared" si="5"/>
        <v>104.06873266752996</v>
      </c>
      <c r="M38" s="85">
        <f t="shared" si="5"/>
        <v>104.09332922643668</v>
      </c>
      <c r="N38" s="85">
        <f t="shared" si="5"/>
        <v>104.0946007639572</v>
      </c>
      <c r="O38" s="85">
        <f t="shared" si="5"/>
        <v>104.19686435160322</v>
      </c>
      <c r="P38" s="85">
        <f t="shared" si="5"/>
        <v>104.21054721013476</v>
      </c>
      <c r="Q38" s="85">
        <f t="shared" si="5"/>
        <v>104.23536027400762</v>
      </c>
      <c r="R38" s="85">
        <f t="shared" si="5"/>
        <v>104.19998436289457</v>
      </c>
      <c r="S38" s="85">
        <f t="shared" si="5"/>
        <v>104.26346626595753</v>
      </c>
      <c r="T38" s="85">
        <f t="shared" si="5"/>
        <v>104.3349652704899</v>
      </c>
      <c r="U38" s="85">
        <f t="shared" si="5"/>
        <v>104.39010439010441</v>
      </c>
      <c r="V38" s="85">
        <f t="shared" si="5"/>
        <v>104.38907338691048</v>
      </c>
      <c r="W38" s="85">
        <f t="shared" si="5"/>
        <v>104.4037287045966</v>
      </c>
    </row>
    <row r="39" spans="1:27" x14ac:dyDescent="0.25">
      <c r="A39" s="171">
        <v>11</v>
      </c>
      <c r="B39" s="174" t="s">
        <v>86</v>
      </c>
      <c r="C39" s="150" t="s">
        <v>81</v>
      </c>
      <c r="D39" s="63" t="s">
        <v>14</v>
      </c>
      <c r="E39" s="152">
        <v>87.8</v>
      </c>
      <c r="F39" s="151">
        <v>109.9</v>
      </c>
      <c r="G39" s="90">
        <v>115</v>
      </c>
      <c r="H39" s="90">
        <v>124</v>
      </c>
      <c r="I39" s="90">
        <v>134.80000000000001</v>
      </c>
      <c r="J39" s="90">
        <v>147.19999999999999</v>
      </c>
      <c r="K39" s="90">
        <v>161.5</v>
      </c>
      <c r="L39" s="90">
        <v>175.2</v>
      </c>
      <c r="M39" s="90">
        <v>189.4</v>
      </c>
      <c r="N39" s="90">
        <v>202.9</v>
      </c>
      <c r="O39" s="90">
        <v>216.9</v>
      </c>
      <c r="P39" s="90">
        <v>231</v>
      </c>
      <c r="Q39" s="90">
        <v>244.6</v>
      </c>
      <c r="R39" s="90">
        <v>258.8</v>
      </c>
      <c r="S39" s="90">
        <v>273.8</v>
      </c>
      <c r="T39" s="90">
        <v>288.2</v>
      </c>
      <c r="U39" s="90">
        <v>303</v>
      </c>
      <c r="V39" s="90">
        <v>318.60000000000002</v>
      </c>
      <c r="W39" s="90">
        <v>334.7</v>
      </c>
      <c r="X39">
        <f>(W39/E39*100)-100</f>
        <v>281.20728929384967</v>
      </c>
      <c r="Y39">
        <f>W39/G39*100</f>
        <v>291.04347826086956</v>
      </c>
      <c r="Z39">
        <f>W39/F39*100</f>
        <v>304.54959053685167</v>
      </c>
      <c r="AA39">
        <f>W39/E39</f>
        <v>3.8120728929384966</v>
      </c>
    </row>
    <row r="40" spans="1:27" x14ac:dyDescent="0.25">
      <c r="A40" s="172"/>
      <c r="B40" s="174"/>
      <c r="C40" s="150"/>
      <c r="D40" s="63" t="s">
        <v>11</v>
      </c>
      <c r="E40" s="152"/>
      <c r="F40" s="151"/>
      <c r="G40" s="63">
        <v>117.1</v>
      </c>
      <c r="H40" s="63">
        <v>128.6</v>
      </c>
      <c r="I40" s="63">
        <v>141.9</v>
      </c>
      <c r="J40" s="63">
        <v>156.9</v>
      </c>
      <c r="K40" s="63">
        <v>174</v>
      </c>
      <c r="L40" s="63">
        <v>192.2</v>
      </c>
      <c r="M40" s="63">
        <v>210.9</v>
      </c>
      <c r="N40" s="63">
        <v>230.3</v>
      </c>
      <c r="O40" s="63">
        <v>251</v>
      </c>
      <c r="P40" s="63">
        <v>271.5</v>
      </c>
      <c r="Q40" s="63">
        <v>292.8</v>
      </c>
      <c r="R40" s="63">
        <v>315.60000000000002</v>
      </c>
      <c r="S40" s="63">
        <v>339.4</v>
      </c>
      <c r="T40" s="63">
        <v>365</v>
      </c>
      <c r="U40" s="63">
        <v>391.7</v>
      </c>
      <c r="V40" s="63">
        <v>420.5</v>
      </c>
      <c r="W40" s="63">
        <v>450.8</v>
      </c>
      <c r="X40">
        <f>W40/G40*100-100</f>
        <v>284.97011101622547</v>
      </c>
      <c r="AA40">
        <f>W40/F39*100</f>
        <v>410.19108280254778</v>
      </c>
    </row>
    <row r="41" spans="1:27" ht="18.75" x14ac:dyDescent="0.25">
      <c r="A41" s="172"/>
      <c r="B41" s="174"/>
      <c r="C41" s="150"/>
      <c r="D41" s="88" t="s">
        <v>12</v>
      </c>
      <c r="E41" s="152"/>
      <c r="F41" s="151"/>
      <c r="G41" s="63">
        <v>121.6</v>
      </c>
      <c r="H41" s="63">
        <v>138</v>
      </c>
      <c r="I41" s="63">
        <v>154.30000000000001</v>
      </c>
      <c r="J41" s="63">
        <v>171.1</v>
      </c>
      <c r="K41" s="63">
        <v>190.3</v>
      </c>
      <c r="L41" s="63">
        <v>210.1</v>
      </c>
      <c r="M41" s="63">
        <v>231</v>
      </c>
      <c r="N41" s="63">
        <v>252.5</v>
      </c>
      <c r="O41" s="63">
        <v>275.5</v>
      </c>
      <c r="P41" s="63">
        <v>298.2</v>
      </c>
      <c r="Q41" s="63">
        <v>322.2</v>
      </c>
      <c r="R41" s="63">
        <v>347.9</v>
      </c>
      <c r="S41" s="63">
        <v>375.3</v>
      </c>
      <c r="T41" s="63">
        <v>404.9</v>
      </c>
      <c r="U41" s="63">
        <v>436.4</v>
      </c>
      <c r="V41" s="63">
        <v>470</v>
      </c>
      <c r="W41" s="63">
        <v>505.6</v>
      </c>
    </row>
    <row r="42" spans="1:27" x14ac:dyDescent="0.25">
      <c r="A42" s="172"/>
      <c r="B42" s="165" t="s">
        <v>52</v>
      </c>
      <c r="C42" s="168" t="s">
        <v>13</v>
      </c>
      <c r="D42" s="63" t="s">
        <v>14</v>
      </c>
      <c r="E42" s="171"/>
      <c r="F42" s="175">
        <f t="shared" ref="F42:W42" si="6">F39/E39*100</f>
        <v>125.17084282460138</v>
      </c>
      <c r="G42" s="82">
        <f t="shared" si="6"/>
        <v>104.6405823475887</v>
      </c>
      <c r="H42" s="82">
        <f t="shared" si="6"/>
        <v>107.82608695652173</v>
      </c>
      <c r="I42" s="82">
        <f t="shared" si="6"/>
        <v>108.70967741935485</v>
      </c>
      <c r="J42" s="82">
        <f t="shared" si="6"/>
        <v>109.19881305637979</v>
      </c>
      <c r="K42" s="82">
        <f t="shared" si="6"/>
        <v>109.71467391304348</v>
      </c>
      <c r="L42" s="82">
        <f t="shared" si="6"/>
        <v>108.48297213622291</v>
      </c>
      <c r="M42" s="82">
        <f t="shared" si="6"/>
        <v>108.10502283105023</v>
      </c>
      <c r="N42" s="82">
        <f t="shared" si="6"/>
        <v>107.12777191129884</v>
      </c>
      <c r="O42" s="82">
        <f t="shared" si="6"/>
        <v>106.89995071463775</v>
      </c>
      <c r="P42" s="82">
        <f t="shared" si="6"/>
        <v>106.50069156293223</v>
      </c>
      <c r="Q42" s="82">
        <f t="shared" si="6"/>
        <v>105.88744588744588</v>
      </c>
      <c r="R42" s="82">
        <f t="shared" si="6"/>
        <v>105.80539656582175</v>
      </c>
      <c r="S42" s="82">
        <f t="shared" si="6"/>
        <v>105.79598145285935</v>
      </c>
      <c r="T42" s="82">
        <f t="shared" si="6"/>
        <v>105.25931336742147</v>
      </c>
      <c r="U42" s="82">
        <f t="shared" si="6"/>
        <v>105.13532269257459</v>
      </c>
      <c r="V42" s="82">
        <f t="shared" si="6"/>
        <v>105.14851485148515</v>
      </c>
      <c r="W42" s="82">
        <f t="shared" si="6"/>
        <v>105.05335844318896</v>
      </c>
      <c r="X42" s="91"/>
    </row>
    <row r="43" spans="1:27" x14ac:dyDescent="0.25">
      <c r="A43" s="172"/>
      <c r="B43" s="166"/>
      <c r="C43" s="168"/>
      <c r="D43" s="63" t="s">
        <v>11</v>
      </c>
      <c r="E43" s="172"/>
      <c r="F43" s="176"/>
      <c r="G43" s="82">
        <f>G40/F39*100</f>
        <v>106.55141037306642</v>
      </c>
      <c r="H43" s="82">
        <f t="shared" ref="H43:W44" si="7">H40/G40*100</f>
        <v>109.82066609735269</v>
      </c>
      <c r="I43" s="82">
        <f t="shared" si="7"/>
        <v>110.34214618973562</v>
      </c>
      <c r="J43" s="82">
        <f t="shared" si="7"/>
        <v>110.57082452431291</v>
      </c>
      <c r="K43" s="82">
        <f t="shared" si="7"/>
        <v>110.89866156787762</v>
      </c>
      <c r="L43" s="82">
        <f t="shared" si="7"/>
        <v>110.45977011494253</v>
      </c>
      <c r="M43" s="82">
        <f t="shared" si="7"/>
        <v>109.72944849115504</v>
      </c>
      <c r="N43" s="82">
        <f t="shared" si="7"/>
        <v>109.1986723565671</v>
      </c>
      <c r="O43" s="82">
        <f t="shared" si="7"/>
        <v>108.98827616152845</v>
      </c>
      <c r="P43" s="82">
        <f t="shared" si="7"/>
        <v>108.16733067729083</v>
      </c>
      <c r="Q43" s="82">
        <f t="shared" si="7"/>
        <v>107.84530386740332</v>
      </c>
      <c r="R43" s="82">
        <f t="shared" si="7"/>
        <v>107.78688524590166</v>
      </c>
      <c r="S43" s="82">
        <f t="shared" si="7"/>
        <v>107.54119138149557</v>
      </c>
      <c r="T43" s="82">
        <f t="shared" si="7"/>
        <v>107.5427224513848</v>
      </c>
      <c r="U43" s="82">
        <f t="shared" si="7"/>
        <v>107.31506849315069</v>
      </c>
      <c r="V43" s="82">
        <f t="shared" si="7"/>
        <v>107.35256573908605</v>
      </c>
      <c r="W43" s="82">
        <f t="shared" si="7"/>
        <v>107.20570749108205</v>
      </c>
    </row>
    <row r="44" spans="1:27" ht="18.75" x14ac:dyDescent="0.25">
      <c r="A44" s="173"/>
      <c r="B44" s="167"/>
      <c r="C44" s="169"/>
      <c r="D44" s="88" t="s">
        <v>12</v>
      </c>
      <c r="E44" s="173"/>
      <c r="F44" s="177"/>
      <c r="G44" s="82">
        <f>G41/F39*100</f>
        <v>110.64604185623293</v>
      </c>
      <c r="H44" s="82">
        <f t="shared" si="7"/>
        <v>113.48684210526316</v>
      </c>
      <c r="I44" s="82">
        <f t="shared" si="7"/>
        <v>111.81159420289856</v>
      </c>
      <c r="J44" s="82">
        <f t="shared" si="7"/>
        <v>110.88788075178222</v>
      </c>
      <c r="K44" s="82">
        <f t="shared" si="7"/>
        <v>111.22150789012275</v>
      </c>
      <c r="L44" s="82">
        <f t="shared" si="7"/>
        <v>110.40462427745663</v>
      </c>
      <c r="M44" s="82">
        <f t="shared" si="7"/>
        <v>109.94764397905759</v>
      </c>
      <c r="N44" s="82">
        <f t="shared" si="7"/>
        <v>109.30735930735931</v>
      </c>
      <c r="O44" s="82">
        <f t="shared" si="7"/>
        <v>109.10891089108912</v>
      </c>
      <c r="P44" s="82">
        <f t="shared" si="7"/>
        <v>108.23956442831215</v>
      </c>
      <c r="Q44" s="82">
        <f t="shared" si="7"/>
        <v>108.0482897384306</v>
      </c>
      <c r="R44" s="82">
        <f t="shared" si="7"/>
        <v>107.9764121663563</v>
      </c>
      <c r="S44" s="82">
        <f t="shared" si="7"/>
        <v>107.8758263868928</v>
      </c>
      <c r="T44" s="82">
        <f t="shared" si="7"/>
        <v>107.88702371436183</v>
      </c>
      <c r="U44" s="82">
        <f t="shared" si="7"/>
        <v>107.77969869103484</v>
      </c>
      <c r="V44" s="82">
        <f t="shared" si="7"/>
        <v>107.69935838680111</v>
      </c>
      <c r="W44" s="82">
        <f t="shared" si="7"/>
        <v>107.57446808510637</v>
      </c>
    </row>
    <row r="45" spans="1:27" ht="18" customHeight="1" x14ac:dyDescent="0.25">
      <c r="A45" s="171">
        <v>12</v>
      </c>
      <c r="B45" s="150" t="s">
        <v>15</v>
      </c>
      <c r="C45" s="150" t="s">
        <v>85</v>
      </c>
      <c r="D45" s="63" t="s">
        <v>14</v>
      </c>
      <c r="E45" s="152">
        <v>115.1</v>
      </c>
      <c r="F45" s="151">
        <v>121.7</v>
      </c>
      <c r="G45" s="63">
        <v>100.1</v>
      </c>
      <c r="H45" s="63">
        <v>103.3</v>
      </c>
      <c r="I45" s="63">
        <v>104.2</v>
      </c>
      <c r="J45" s="63">
        <v>104.7</v>
      </c>
      <c r="K45" s="63">
        <v>105.3</v>
      </c>
      <c r="L45" s="63">
        <v>104</v>
      </c>
      <c r="M45" s="63">
        <v>103.9</v>
      </c>
      <c r="N45" s="63">
        <v>102.9</v>
      </c>
      <c r="O45" s="63">
        <v>102.9</v>
      </c>
      <c r="P45" s="63">
        <v>102.5</v>
      </c>
      <c r="Q45" s="63">
        <v>102</v>
      </c>
      <c r="R45" s="63">
        <v>102</v>
      </c>
      <c r="S45" s="63">
        <v>102</v>
      </c>
      <c r="T45" s="63">
        <v>101.5</v>
      </c>
      <c r="U45" s="63">
        <v>101.5</v>
      </c>
      <c r="V45" s="63">
        <v>101.5</v>
      </c>
      <c r="W45" s="63">
        <v>101.5</v>
      </c>
    </row>
    <row r="46" spans="1:27" x14ac:dyDescent="0.25">
      <c r="A46" s="172"/>
      <c r="B46" s="150"/>
      <c r="C46" s="150"/>
      <c r="D46" s="63" t="s">
        <v>11</v>
      </c>
      <c r="E46" s="152"/>
      <c r="F46" s="151"/>
      <c r="G46" s="63">
        <v>102</v>
      </c>
      <c r="H46" s="63">
        <v>105.3</v>
      </c>
      <c r="I46" s="63">
        <v>105.9</v>
      </c>
      <c r="J46" s="63">
        <v>106.1</v>
      </c>
      <c r="K46" s="63">
        <v>106.4</v>
      </c>
      <c r="L46" s="63">
        <v>106</v>
      </c>
      <c r="M46" s="63">
        <v>105.5</v>
      </c>
      <c r="N46" s="63">
        <v>105</v>
      </c>
      <c r="O46" s="63">
        <v>105</v>
      </c>
      <c r="P46" s="63">
        <v>104.2</v>
      </c>
      <c r="Q46" s="63">
        <v>104</v>
      </c>
      <c r="R46" s="63">
        <v>103.9</v>
      </c>
      <c r="S46" s="63">
        <v>103.8</v>
      </c>
      <c r="T46" s="63">
        <v>103.8</v>
      </c>
      <c r="U46" s="63">
        <v>103.7</v>
      </c>
      <c r="V46" s="63">
        <v>103.7</v>
      </c>
      <c r="W46" s="63">
        <v>103.7</v>
      </c>
    </row>
    <row r="47" spans="1:27" ht="16.5" x14ac:dyDescent="0.25">
      <c r="A47" s="172"/>
      <c r="B47" s="150"/>
      <c r="C47" s="150"/>
      <c r="D47" s="73" t="s">
        <v>12</v>
      </c>
      <c r="E47" s="152"/>
      <c r="F47" s="151"/>
      <c r="G47" s="63">
        <v>106</v>
      </c>
      <c r="H47" s="63">
        <v>108.8</v>
      </c>
      <c r="I47" s="63">
        <v>107.3</v>
      </c>
      <c r="J47" s="63">
        <v>106.4</v>
      </c>
      <c r="K47" s="63">
        <v>106.7</v>
      </c>
      <c r="L47" s="63">
        <v>106</v>
      </c>
      <c r="M47" s="63">
        <v>105.7</v>
      </c>
      <c r="N47" s="63">
        <v>105.1</v>
      </c>
      <c r="O47" s="63">
        <v>105.1</v>
      </c>
      <c r="P47" s="63">
        <v>104.3</v>
      </c>
      <c r="Q47" s="63">
        <v>104.2</v>
      </c>
      <c r="R47" s="63">
        <v>104.1</v>
      </c>
      <c r="S47" s="63">
        <v>104.1</v>
      </c>
      <c r="T47" s="63">
        <v>104.1</v>
      </c>
      <c r="U47" s="63">
        <v>104.1</v>
      </c>
      <c r="V47" s="63">
        <v>104</v>
      </c>
      <c r="W47" s="63">
        <v>104</v>
      </c>
    </row>
    <row r="48" spans="1:27" x14ac:dyDescent="0.25">
      <c r="A48" s="172"/>
      <c r="B48" s="178" t="s">
        <v>54</v>
      </c>
      <c r="C48" s="168" t="s">
        <v>13</v>
      </c>
      <c r="D48" s="63" t="s">
        <v>14</v>
      </c>
      <c r="E48" s="89"/>
      <c r="F48" s="89"/>
      <c r="G48" s="82">
        <f>G42/G45*100</f>
        <v>104.53604630128743</v>
      </c>
      <c r="H48" s="82">
        <f t="shared" ref="H48:W50" si="8">H42/H45*100</f>
        <v>104.38149753777515</v>
      </c>
      <c r="I48" s="82">
        <f t="shared" si="8"/>
        <v>104.32790539285494</v>
      </c>
      <c r="J48" s="82">
        <f t="shared" si="8"/>
        <v>104.2968606078126</v>
      </c>
      <c r="K48" s="82">
        <f t="shared" si="8"/>
        <v>104.19247285189314</v>
      </c>
      <c r="L48" s="82">
        <f t="shared" si="8"/>
        <v>104.31055013098356</v>
      </c>
      <c r="M48" s="82">
        <f t="shared" si="8"/>
        <v>104.0471827055344</v>
      </c>
      <c r="N48" s="82">
        <f t="shared" si="8"/>
        <v>104.10862187686962</v>
      </c>
      <c r="O48" s="82">
        <f t="shared" si="8"/>
        <v>103.88722129702406</v>
      </c>
      <c r="P48" s="82">
        <f t="shared" si="8"/>
        <v>103.90311371993388</v>
      </c>
      <c r="Q48" s="82">
        <f t="shared" si="8"/>
        <v>103.81122145828027</v>
      </c>
      <c r="R48" s="82">
        <f t="shared" si="8"/>
        <v>103.73078094688407</v>
      </c>
      <c r="S48" s="82">
        <f t="shared" si="8"/>
        <v>103.72155044397975</v>
      </c>
      <c r="T48" s="82">
        <f t="shared" si="8"/>
        <v>103.7037570122379</v>
      </c>
      <c r="U48" s="82">
        <f t="shared" si="8"/>
        <v>103.58159871189613</v>
      </c>
      <c r="V48" s="82">
        <f t="shared" si="8"/>
        <v>103.59459591279325</v>
      </c>
      <c r="W48" s="82">
        <f t="shared" si="8"/>
        <v>103.5008457568364</v>
      </c>
    </row>
    <row r="49" spans="1:23" x14ac:dyDescent="0.25">
      <c r="A49" s="172"/>
      <c r="B49" s="178"/>
      <c r="C49" s="168"/>
      <c r="D49" s="63" t="s">
        <v>11</v>
      </c>
      <c r="E49" s="89"/>
      <c r="F49" s="89"/>
      <c r="G49" s="82">
        <f>G43/G46*100</f>
        <v>104.46216703241807</v>
      </c>
      <c r="H49" s="82">
        <f t="shared" si="8"/>
        <v>104.29313019691612</v>
      </c>
      <c r="I49" s="82">
        <f t="shared" si="8"/>
        <v>104.19466118010916</v>
      </c>
      <c r="J49" s="82">
        <f t="shared" si="8"/>
        <v>104.2137837175428</v>
      </c>
      <c r="K49" s="82">
        <f t="shared" si="8"/>
        <v>104.22806538334363</v>
      </c>
      <c r="L49" s="82">
        <f t="shared" si="8"/>
        <v>104.20733029711559</v>
      </c>
      <c r="M49" s="82">
        <f t="shared" si="8"/>
        <v>104.00895591578676</v>
      </c>
      <c r="N49" s="82">
        <f t="shared" si="8"/>
        <v>103.99873557768295</v>
      </c>
      <c r="O49" s="82">
        <f t="shared" si="8"/>
        <v>103.79835824907471</v>
      </c>
      <c r="P49" s="82">
        <f t="shared" si="8"/>
        <v>103.80741907609486</v>
      </c>
      <c r="Q49" s="82">
        <f t="shared" si="8"/>
        <v>103.69740756481087</v>
      </c>
      <c r="R49" s="82">
        <f t="shared" si="8"/>
        <v>103.74098676217676</v>
      </c>
      <c r="S49" s="82">
        <f t="shared" si="8"/>
        <v>103.60423061801114</v>
      </c>
      <c r="T49" s="82">
        <f t="shared" si="8"/>
        <v>103.60570563717226</v>
      </c>
      <c r="U49" s="82">
        <f t="shared" si="8"/>
        <v>103.48608340708843</v>
      </c>
      <c r="V49" s="82">
        <f t="shared" si="8"/>
        <v>103.5222427570743</v>
      </c>
      <c r="W49" s="82">
        <f t="shared" si="8"/>
        <v>103.38062438870014</v>
      </c>
    </row>
    <row r="50" spans="1:23" x14ac:dyDescent="0.25">
      <c r="A50" s="173"/>
      <c r="B50" s="178"/>
      <c r="C50" s="168"/>
      <c r="D50" s="63" t="s">
        <v>12</v>
      </c>
      <c r="E50" s="89"/>
      <c r="F50" s="89"/>
      <c r="G50" s="85">
        <f>G44/G47*100</f>
        <v>104.38305835493674</v>
      </c>
      <c r="H50" s="85">
        <f t="shared" si="8"/>
        <v>104.30775928792571</v>
      </c>
      <c r="I50" s="85">
        <f t="shared" si="8"/>
        <v>104.20465442954199</v>
      </c>
      <c r="J50" s="85">
        <f t="shared" si="8"/>
        <v>104.21793303738929</v>
      </c>
      <c r="K50" s="85">
        <f t="shared" si="8"/>
        <v>104.23758940030248</v>
      </c>
      <c r="L50" s="85">
        <f t="shared" si="8"/>
        <v>104.15530592212889</v>
      </c>
      <c r="M50" s="85">
        <f t="shared" si="8"/>
        <v>104.01858465379148</v>
      </c>
      <c r="N50" s="85">
        <f t="shared" si="8"/>
        <v>104.00319629625055</v>
      </c>
      <c r="O50" s="85">
        <f t="shared" si="8"/>
        <v>103.81437763186405</v>
      </c>
      <c r="P50" s="85">
        <f t="shared" si="8"/>
        <v>103.77714710288797</v>
      </c>
      <c r="Q50" s="85">
        <f t="shared" si="8"/>
        <v>103.69317633246698</v>
      </c>
      <c r="R50" s="85">
        <f t="shared" si="8"/>
        <v>103.72373887258051</v>
      </c>
      <c r="S50" s="85">
        <f t="shared" si="8"/>
        <v>103.62711468481538</v>
      </c>
      <c r="T50" s="85">
        <f t="shared" si="8"/>
        <v>103.63787100322944</v>
      </c>
      <c r="U50" s="85">
        <f t="shared" si="8"/>
        <v>103.53477299811225</v>
      </c>
      <c r="V50" s="85">
        <f t="shared" si="8"/>
        <v>103.55707537192413</v>
      </c>
      <c r="W50" s="85">
        <f t="shared" si="8"/>
        <v>103.43698854337151</v>
      </c>
    </row>
  </sheetData>
  <mergeCells count="62">
    <mergeCell ref="A45:A50"/>
    <mergeCell ref="B45:B47"/>
    <mergeCell ref="C45:C47"/>
    <mergeCell ref="E45:E47"/>
    <mergeCell ref="F45:F47"/>
    <mergeCell ref="B48:B50"/>
    <mergeCell ref="C48:C50"/>
    <mergeCell ref="A39:A44"/>
    <mergeCell ref="B39:B41"/>
    <mergeCell ref="C39:C41"/>
    <mergeCell ref="E39:E41"/>
    <mergeCell ref="F39:F41"/>
    <mergeCell ref="B42:B44"/>
    <mergeCell ref="C42:C44"/>
    <mergeCell ref="E42:E44"/>
    <mergeCell ref="F42:F44"/>
    <mergeCell ref="A33:A38"/>
    <mergeCell ref="B33:B35"/>
    <mergeCell ref="C33:C35"/>
    <mergeCell ref="E33:E35"/>
    <mergeCell ref="F33:F35"/>
    <mergeCell ref="B36:B38"/>
    <mergeCell ref="C36:C38"/>
    <mergeCell ref="A27:A32"/>
    <mergeCell ref="B27:B29"/>
    <mergeCell ref="C27:C29"/>
    <mergeCell ref="E27:E29"/>
    <mergeCell ref="F27:F29"/>
    <mergeCell ref="B30:B32"/>
    <mergeCell ref="C30:C32"/>
    <mergeCell ref="A21:A26"/>
    <mergeCell ref="B21:B23"/>
    <mergeCell ref="C21:C23"/>
    <mergeCell ref="E21:E23"/>
    <mergeCell ref="F21:F23"/>
    <mergeCell ref="B24:B26"/>
    <mergeCell ref="C24:C26"/>
    <mergeCell ref="E12:E14"/>
    <mergeCell ref="F12:F14"/>
    <mergeCell ref="A15:A20"/>
    <mergeCell ref="B15:B17"/>
    <mergeCell ref="C15:C17"/>
    <mergeCell ref="E15:E17"/>
    <mergeCell ref="F15:F17"/>
    <mergeCell ref="B18:B20"/>
    <mergeCell ref="C18:C20"/>
    <mergeCell ref="A9:A11"/>
    <mergeCell ref="B9:B11"/>
    <mergeCell ref="C9:C11"/>
    <mergeCell ref="A12:A14"/>
    <mergeCell ref="B12:B14"/>
    <mergeCell ref="C12:C14"/>
    <mergeCell ref="A3:A5"/>
    <mergeCell ref="B3:B5"/>
    <mergeCell ref="C3:C5"/>
    <mergeCell ref="E3:E5"/>
    <mergeCell ref="F3:F5"/>
    <mergeCell ref="A6:A8"/>
    <mergeCell ref="B6:B8"/>
    <mergeCell ref="C6:C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11.2019</vt:lpstr>
      <vt:lpstr>Лист3</vt:lpstr>
      <vt:lpstr>ключ</vt:lpstr>
      <vt:lpstr>АЛТ КРАЙ</vt:lpstr>
      <vt:lpstr>'11.2019'!Область_печати</vt:lpstr>
      <vt:lpstr>'АЛТ КРАЙ'!Область_печати</vt:lpstr>
      <vt:lpstr>ключ!Область_печати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2019-11-21T09:30:42Z</dcterms:modified>
</cp:coreProperties>
</file>