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385" activeTab="2"/>
  </bookViews>
  <sheets>
    <sheet name="таб2" sheetId="1" r:id="rId1"/>
    <sheet name="таб3" sheetId="2" r:id="rId2"/>
    <sheet name="таб4" sheetId="3" r:id="rId3"/>
  </sheets>
  <definedNames>
    <definedName name="_xlnm._FilterDatabase" localSheetId="1" hidden="1">'таб3'!$A$11:$IN$679</definedName>
    <definedName name="_xlnm._FilterDatabase" localSheetId="2" hidden="1">'таб4'!$A$11:$Q$440</definedName>
    <definedName name="OLE_LINK11" localSheetId="2">'таб4'!#REF!</definedName>
    <definedName name="_xlnm.Print_Titles" localSheetId="0">'таб2'!$6:$6</definedName>
    <definedName name="_xlnm.Print_Titles" localSheetId="1">'таб3'!$9:$9</definedName>
    <definedName name="_xlnm.Print_Titles" localSheetId="2">'таб4'!$9:$9</definedName>
    <definedName name="_xlnm.Print_Area" localSheetId="1">'таб3'!$B$1:$S$679</definedName>
  </definedNames>
  <calcPr fullCalcOnLoad="1"/>
</workbook>
</file>

<file path=xl/comments2.xml><?xml version="1.0" encoding="utf-8"?>
<comments xmlns="http://schemas.openxmlformats.org/spreadsheetml/2006/main">
  <authors>
    <author>Наталья Колесникова</author>
  </authors>
  <commentList>
    <comment ref="I433" authorId="0">
      <text>
        <r>
          <rPr>
            <b/>
            <sz val="9"/>
            <rFont val="Tahoma"/>
            <family val="2"/>
          </rPr>
          <t>Наталья Колесникова:</t>
        </r>
        <r>
          <rPr>
            <sz val="9"/>
            <rFont val="Tahoma"/>
            <family val="2"/>
          </rPr>
          <t xml:space="preserve">
1331,4 - техраспорта на сети
</t>
        </r>
      </text>
    </comment>
    <comment ref="I386" authorId="0">
      <text>
        <r>
          <rPr>
            <b/>
            <sz val="9"/>
            <rFont val="Tahoma"/>
            <family val="2"/>
          </rPr>
          <t>Наталья Колесникова:</t>
        </r>
        <r>
          <rPr>
            <sz val="9"/>
            <rFont val="Tahoma"/>
            <family val="2"/>
          </rPr>
          <t xml:space="preserve">
116,5 - на ГСМ и запчасти до норматива</t>
        </r>
      </text>
    </comment>
    <comment ref="K386" authorId="0">
      <text>
        <r>
          <rPr>
            <b/>
            <sz val="9"/>
            <rFont val="Tahoma"/>
            <family val="2"/>
          </rPr>
          <t>Наталья Колесникова:</t>
        </r>
        <r>
          <rPr>
            <sz val="9"/>
            <rFont val="Tahoma"/>
            <family val="2"/>
          </rPr>
          <t xml:space="preserve">
116,5 - на ГСМ и запчасти до норматива</t>
        </r>
      </text>
    </comment>
    <comment ref="K433" authorId="0">
      <text>
        <r>
          <rPr>
            <b/>
            <sz val="9"/>
            <rFont val="Tahoma"/>
            <family val="2"/>
          </rPr>
          <t>Наталья Колесникова:</t>
        </r>
        <r>
          <rPr>
            <sz val="9"/>
            <rFont val="Tahoma"/>
            <family val="2"/>
          </rPr>
          <t xml:space="preserve">
1331,4 - техраспорта на сети
</t>
        </r>
      </text>
    </comment>
    <comment ref="M386" authorId="0">
      <text>
        <r>
          <rPr>
            <b/>
            <sz val="9"/>
            <rFont val="Tahoma"/>
            <family val="2"/>
          </rPr>
          <t>Наталья Колесникова:</t>
        </r>
        <r>
          <rPr>
            <sz val="9"/>
            <rFont val="Tahoma"/>
            <family val="2"/>
          </rPr>
          <t xml:space="preserve">
116,5 - на ГСМ и запчасти до норматива</t>
        </r>
      </text>
    </comment>
    <comment ref="M433" authorId="0">
      <text>
        <r>
          <rPr>
            <b/>
            <sz val="9"/>
            <rFont val="Tahoma"/>
            <family val="2"/>
          </rPr>
          <t>Наталья Колесникова:</t>
        </r>
        <r>
          <rPr>
            <sz val="9"/>
            <rFont val="Tahoma"/>
            <family val="2"/>
          </rPr>
          <t xml:space="preserve">
1331,4 - техраспорта на сети
</t>
        </r>
      </text>
    </comment>
    <comment ref="O386" authorId="0">
      <text>
        <r>
          <rPr>
            <b/>
            <sz val="9"/>
            <rFont val="Tahoma"/>
            <family val="2"/>
          </rPr>
          <t>Наталья Колесникова:</t>
        </r>
        <r>
          <rPr>
            <sz val="9"/>
            <rFont val="Tahoma"/>
            <family val="2"/>
          </rPr>
          <t xml:space="preserve">
116,5 - на ГСМ и запчасти до норматива</t>
        </r>
      </text>
    </comment>
    <comment ref="O433" authorId="0">
      <text>
        <r>
          <rPr>
            <b/>
            <sz val="9"/>
            <rFont val="Tahoma"/>
            <family val="2"/>
          </rPr>
          <t>Наталья Колесникова:</t>
        </r>
        <r>
          <rPr>
            <sz val="9"/>
            <rFont val="Tahoma"/>
            <family val="2"/>
          </rPr>
          <t xml:space="preserve">
1331,4 - техраспорта на сети
</t>
        </r>
      </text>
    </comment>
    <comment ref="Q386" authorId="0">
      <text>
        <r>
          <rPr>
            <b/>
            <sz val="9"/>
            <rFont val="Tahoma"/>
            <family val="2"/>
          </rPr>
          <t>Наталья Колесникова:</t>
        </r>
        <r>
          <rPr>
            <sz val="9"/>
            <rFont val="Tahoma"/>
            <family val="2"/>
          </rPr>
          <t xml:space="preserve">
116,5 - на ГСМ и запчасти до норматива</t>
        </r>
      </text>
    </comment>
    <comment ref="Q433" authorId="0">
      <text>
        <r>
          <rPr>
            <b/>
            <sz val="9"/>
            <rFont val="Tahoma"/>
            <family val="2"/>
          </rPr>
          <t>Наталья Колесникова:</t>
        </r>
        <r>
          <rPr>
            <sz val="9"/>
            <rFont val="Tahoma"/>
            <family val="2"/>
          </rPr>
          <t xml:space="preserve">
1331,4 - техраспорта на сети
</t>
        </r>
      </text>
    </comment>
  </commentList>
</comments>
</file>

<file path=xl/sharedStrings.xml><?xml version="1.0" encoding="utf-8"?>
<sst xmlns="http://schemas.openxmlformats.org/spreadsheetml/2006/main" count="4941" uniqueCount="530">
  <si>
    <t>Наименование</t>
  </si>
  <si>
    <t>Рз</t>
  </si>
  <si>
    <t>ПР</t>
  </si>
  <si>
    <t>Сумма</t>
  </si>
  <si>
    <t>Общегосударственные вопросы</t>
  </si>
  <si>
    <t>01</t>
  </si>
  <si>
    <t>03</t>
  </si>
  <si>
    <t>04</t>
  </si>
  <si>
    <t>05</t>
  </si>
  <si>
    <t>06</t>
  </si>
  <si>
    <t>07</t>
  </si>
  <si>
    <t>08</t>
  </si>
  <si>
    <t>12</t>
  </si>
  <si>
    <t>Резервные фонды</t>
  </si>
  <si>
    <t>Другие общегосударственные вопросы</t>
  </si>
  <si>
    <t>02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</si>
  <si>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</si>
  <si>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</si>
  <si>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</si>
  <si>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</si>
  <si>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</si>
  <si>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</si>
  <si>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</si>
  <si>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Общее образование</t>
  </si>
  <si>
    <t>Другие вопросы в области образования</t>
  </si>
  <si>
    <t>Периодическая печать и издательства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</si>
  <si>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</si>
  <si>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</si>
  <si>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</si>
  <si>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Коммунальное хозяйство</t>
  </si>
  <si>
    <t>Дошкольное образование</t>
  </si>
  <si>
    <t>Жилищное хозяйство</t>
  </si>
  <si>
    <t>тыс.рублей</t>
  </si>
  <si>
    <t>ЦСР</t>
  </si>
  <si>
    <t>ВР</t>
  </si>
  <si>
    <t>Руководство и управление в сфере установленных функций</t>
  </si>
  <si>
    <t>Музеи и постоянные выставки</t>
  </si>
  <si>
    <t>Библиотеки</t>
  </si>
  <si>
    <t>Детские дошкольные учреждения</t>
  </si>
  <si>
    <t>РЗ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</si>
  <si>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</si>
  <si>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</si>
  <si>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</si>
  <si>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</si>
  <si>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Мероприятия в области коммунального хозяйства</t>
  </si>
  <si>
    <t>Выплаты семьям опекунов на содержание подопечных детей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</si>
  <si>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</si>
  <si>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</si>
  <si>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</si>
  <si>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</si>
  <si>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</si>
  <si>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</si>
  <si>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</si>
  <si>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Прочие мероприятия по благоустройству городских округов и поселений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</si>
  <si>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</si>
  <si>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Культура </t>
  </si>
  <si>
    <t>Физическая культура и спорт</t>
  </si>
  <si>
    <t>Охрана семьи и детства</t>
  </si>
  <si>
    <t>Мероприятия в области жилищного хозяйства</t>
  </si>
  <si>
    <t>Выплаты приемной семье на содержание подопечных детей</t>
  </si>
  <si>
    <t>Исполнительно-распорядительный орган муниципального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</si>
  <si>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          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</si>
  <si>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Мероприятия по землеустройству и землепользованию</t>
  </si>
  <si>
    <t xml:space="preserve">Сумма </t>
  </si>
  <si>
    <t>Общеэкономические вопросы</t>
  </si>
  <si>
    <t>Развитие улично-дорожной сети в городах, рабочих поселках, поселках городского типа и селах</t>
  </si>
  <si>
    <t>11</t>
  </si>
  <si>
    <t>13</t>
  </si>
  <si>
    <t>Другие вопросы в области культуры, кинематографии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</si>
  <si>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</si>
  <si>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</si>
  <si>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</si>
  <si>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</si>
  <si>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Культура и кинематография</t>
  </si>
  <si>
    <t>Процентные платежи по долговым обязательствам</t>
  </si>
  <si>
    <t>Процентные платежи по муниципальному долгу</t>
  </si>
  <si>
    <t>Функционирование административных комиссий</t>
  </si>
  <si>
    <t xml:space="preserve">Компенсационные выплаты на питание обучающимся в муниципальных общеобразовательных учреждениях, нуждающимся в социальной поддержке 
</t>
  </si>
  <si>
    <t>Пр</t>
  </si>
  <si>
    <t>074</t>
  </si>
  <si>
    <t>Комитет по финансам, налоговой и кредитной политике администрации г.Яровое</t>
  </si>
  <si>
    <t>092</t>
  </si>
  <si>
    <t>175</t>
  </si>
  <si>
    <t>303</t>
  </si>
  <si>
    <t>ИТОГО РАСХОДОВ</t>
  </si>
  <si>
    <t xml:space="preserve"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  
</t>
  </si>
  <si>
    <t>Администрация города  Яровое Алтайского края</t>
  </si>
  <si>
    <t>Код</t>
  </si>
  <si>
    <t>Другие вопросы в области жилищно-коммунального хозяйства</t>
  </si>
  <si>
    <t>Защита населения и территорий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</si>
  <si>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</si>
  <si>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</si>
  <si>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Обслуживание государственного внутреннего и муниципального долга</t>
  </si>
  <si>
    <t>Капитальный ремонт государственного жилищного фонда субъектов Российской Федерации и муниципального жилищного фонда</t>
  </si>
  <si>
    <t>100</t>
  </si>
  <si>
    <t>200</t>
  </si>
  <si>
    <t>870</t>
  </si>
  <si>
    <t>Резервные средства</t>
  </si>
  <si>
    <t>610</t>
  </si>
  <si>
    <t>Субсидии бюджетным учреждениям</t>
  </si>
  <si>
    <t>300</t>
  </si>
  <si>
    <t>730</t>
  </si>
  <si>
    <t>Обслуживание муниципального долга</t>
  </si>
  <si>
    <t>Социальное обеспечение и иные выплаты населению</t>
  </si>
  <si>
    <t>Дорожное хозяйство (дорожные фонды)</t>
  </si>
  <si>
    <t>000</t>
  </si>
  <si>
    <t>Содержание и обслуживание муниципальной казны</t>
  </si>
  <si>
    <t>Капитальный ремонт и ремонт автомобильных дорог общего пользования населенных пунктов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</si>
  <si>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
</t>
  </si>
  <si>
    <t>830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</si>
  <si>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</si>
  <si>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</si>
  <si>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</si>
  <si>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Исполнение судебных актов</t>
  </si>
  <si>
    <t>850</t>
  </si>
  <si>
    <t>Уплата налогов, сборов и иных платежей</t>
  </si>
  <si>
    <t>Учреждения культуры</t>
  </si>
  <si>
    <t>Иные вопросы в отраслях социальной сферы</t>
  </si>
  <si>
    <t>Иные вопросы в области жилищно-коммунального хозяйства</t>
  </si>
  <si>
    <t>Расходы на выполнение других обязательств органов местного самоуправления</t>
  </si>
  <si>
    <t>Оценка недвижимости, признание прав и регулирование отношений по муниципальной собственности</t>
  </si>
  <si>
    <t>Прочие выплаты по обязательствам органов местного самоуправления</t>
  </si>
  <si>
    <t>Иные вопросы в области национальной экономики</t>
  </si>
  <si>
    <t>Мероприятия в сфере транспорта и дорожного хозяйства</t>
  </si>
  <si>
    <t>Иные расходы в области жилищно-коммунального хозяйства</t>
  </si>
  <si>
    <t>Социальная поддержка почетных граждан</t>
  </si>
  <si>
    <t>Обеспечение жильем отдельных категорий граждан</t>
  </si>
  <si>
    <t>Школы - детские сады, школы начальные, неполные средние и средние</t>
  </si>
  <si>
    <t>Расходы на обеспечение деятельности (оказание услуг) подведомственных учреждений</t>
  </si>
  <si>
    <t>Организации (учреждения) дополнительного образования детей</t>
  </si>
  <si>
    <t>Расходы на обеспечение деятельности (оказание услуг) подведомственных учреждений в сфере культуры</t>
  </si>
  <si>
    <t>Расходы на обеспечение деятельности (оказание услуг) иных подведомственных учреждений</t>
  </si>
  <si>
    <t>Учреждения по обеспечению хозяйственного обслуживания</t>
  </si>
  <si>
    <t>Учреждения по обеспечению национальной безопасности и правоохранительной деятельности</t>
  </si>
  <si>
    <t>Учреждения в области средств массовой информации</t>
  </si>
  <si>
    <t>Обеспечение жильем отдельных категорий граждан, установленных Федеральным законом от 12 января 1995 года N 5-ФЗ "О ветеранах", в соответствии с Указом Президента Российской Федерации от 7 мая 2008 года N 714 "Об обеспечении жильем ветеранов Великой Отечественной войны 1941-1945 годов"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</si>
  <si>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</si>
  <si>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</si>
  <si>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</si>
  <si>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</si>
  <si>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Иные расходы органов государственной власти субъектов Российской Федерации и органов местного самоуправления</t>
  </si>
  <si>
    <t>Иные вопросы в сфере социальной политики</t>
  </si>
  <si>
    <t>Мероприятия по стимулированию инвестиционной активности</t>
  </si>
  <si>
    <t>Изменения</t>
  </si>
  <si>
    <t>Комитет администрации г.Яровое по образованию</t>
  </si>
  <si>
    <t>Расходы на реализацию мероприятий муниципальных программ</t>
  </si>
  <si>
    <t>Вознаграждение приемному родителю</t>
  </si>
  <si>
    <t>Содержание, ремонт, реконструкция и строительство автомобильных дорог, являющихся муниципальной собственностью</t>
  </si>
  <si>
    <t>Обеспечение проведения выборов и референдумов</t>
  </si>
  <si>
    <t>Проведение мероприятий по благоустройству кладбищ</t>
  </si>
  <si>
    <t>14</t>
  </si>
  <si>
    <t>Другие вопросы в области национальной безопасности и правоохранительной деятельности</t>
  </si>
  <si>
    <t>Муниципальная программа "Стимулирование развития жилищного строительства в муниципальном образовании город Яровое Алтайского края" на 2013-2015 годы</t>
  </si>
  <si>
    <t>Муниципальная программа «Обеспечение жильем или улучшение жилищных условий молодых семей в муниципальном образовании город Яровое Алтайского края» на 2015-2020 годы</t>
  </si>
  <si>
    <t>Подпрограмма "Повышение открытости деятельности органов местного самоуправления муниципального образования город Яровое Алтайского края и совершенствование административно-управленческих процессов в указанных органах"</t>
  </si>
  <si>
    <t>Подпрограмма "Совершенствование кадрового обеспечения  и муниципального управления в муниципальном образовании город Яровое Алтайского края"</t>
  </si>
  <si>
    <t>Подпрограмма "Развитие общего и дополнительного образования"</t>
  </si>
  <si>
    <t xml:space="preserve">Подпрограмма "Молодежь города Яровое" </t>
  </si>
  <si>
    <t>Подпрограмма "Развитие дошкольного образования"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</si>
  <si>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</si>
  <si>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Функционирование комиссий по делам несовершеннолетних 
и защите их прав и органов опеки и попечительства </t>
  </si>
  <si>
    <t>400</t>
  </si>
  <si>
    <t>Капитальные вложения в объекты недвижимого имущества государственной (муниципальной) собственности</t>
  </si>
  <si>
    <t>01 0 00 00000</t>
  </si>
  <si>
    <t>01 2 00 00000</t>
  </si>
  <si>
    <t>01 2 00 10110</t>
  </si>
  <si>
    <t>01 2 00 10130</t>
  </si>
  <si>
    <t>01 4 00 00000</t>
  </si>
  <si>
    <t>01 4 00 51180</t>
  </si>
  <si>
    <t>01 4 00 70060</t>
  </si>
  <si>
    <t>01 4 00 70090</t>
  </si>
  <si>
    <t>02 0 00 00000</t>
  </si>
  <si>
    <t>02 2 00 00000</t>
  </si>
  <si>
    <t>02 2 00 10530</t>
  </si>
  <si>
    <t>02 5 00 00000</t>
  </si>
  <si>
    <t>02 5 00 10810</t>
  </si>
  <si>
    <t>02 5 00 10820</t>
  </si>
  <si>
    <t>10 0 00 00000</t>
  </si>
  <si>
    <t>10 0 00 60990</t>
  </si>
  <si>
    <t>11 0 00 00000</t>
  </si>
  <si>
    <t>11 0 00 60990</t>
  </si>
  <si>
    <t>13 0 00 00000</t>
  </si>
  <si>
    <t>19 0 00 00000</t>
  </si>
  <si>
    <t>19 0 00 60990</t>
  </si>
  <si>
    <t>35 0 00 00000</t>
  </si>
  <si>
    <t>35 0 00 60990</t>
  </si>
  <si>
    <t>44 0 00 00000</t>
  </si>
  <si>
    <t>47 0 00 00000</t>
  </si>
  <si>
    <t>47 1 00 00000</t>
  </si>
  <si>
    <t>47 1 00 60990</t>
  </si>
  <si>
    <t>47 2 00 00000</t>
  </si>
  <si>
    <t>47 2 00 60990</t>
  </si>
  <si>
    <t>49 0 00 00000</t>
  </si>
  <si>
    <t>53 0 00 00000</t>
  </si>
  <si>
    <t>53 2 00 00000</t>
  </si>
  <si>
    <t>53 2 00 60990</t>
  </si>
  <si>
    <t>53 4 00 00000</t>
  </si>
  <si>
    <t>53 4 00 60990</t>
  </si>
  <si>
    <t>53 6 00 00000</t>
  </si>
  <si>
    <t>53 6 00 60990</t>
  </si>
  <si>
    <t>53 8 00 00000</t>
  </si>
  <si>
    <t>53 8 00 60990</t>
  </si>
  <si>
    <t>58 0 00 00000</t>
  </si>
  <si>
    <t>58 1 00 00000</t>
  </si>
  <si>
    <t>58 1 00 70700</t>
  </si>
  <si>
    <t>58 1 00 70900</t>
  </si>
  <si>
    <t>58 2 00 00000</t>
  </si>
  <si>
    <t>58 2 00 70910</t>
  </si>
  <si>
    <t>58 2 00 70930</t>
  </si>
  <si>
    <t>58 3 00 00000</t>
  </si>
  <si>
    <t>58 3 00 60990</t>
  </si>
  <si>
    <t>59 0 00 00000</t>
  </si>
  <si>
    <t>59 0 00 60990</t>
  </si>
  <si>
    <t>60 0 00 00000</t>
  </si>
  <si>
    <t>60 0 00 60990</t>
  </si>
  <si>
    <t>67 0 00 00000</t>
  </si>
  <si>
    <t>67 0 00 60990</t>
  </si>
  <si>
    <t>70 0 00 00000</t>
  </si>
  <si>
    <t>70 0 00 60990</t>
  </si>
  <si>
    <t>83 0 00 00000</t>
  </si>
  <si>
    <t>83 2 00 00000</t>
  </si>
  <si>
    <t>83 2 00 51340</t>
  </si>
  <si>
    <t>83 2 00 51350</t>
  </si>
  <si>
    <t>90 0 00 00000</t>
  </si>
  <si>
    <t>90 4 00 00000</t>
  </si>
  <si>
    <t>90 4 00 16120</t>
  </si>
  <si>
    <t>90 4 00 70800</t>
  </si>
  <si>
    <t>91 0 00 00000</t>
  </si>
  <si>
    <t>91 1 00 00000</t>
  </si>
  <si>
    <t>91 1 00 17080</t>
  </si>
  <si>
    <t>91 1 00 17090</t>
  </si>
  <si>
    <t>91 1 00 17380</t>
  </si>
  <si>
    <t>91 2 00 00000</t>
  </si>
  <si>
    <t>91 2 00 61010</t>
  </si>
  <si>
    <t>91 2 00 61030</t>
  </si>
  <si>
    <t>91 2 00 71020</t>
  </si>
  <si>
    <t>91 2 00 71040</t>
  </si>
  <si>
    <t>92 0 00 00000</t>
  </si>
  <si>
    <t>92 9 00 00000</t>
  </si>
  <si>
    <t>92 9 00 18010</t>
  </si>
  <si>
    <t>92 9 00 18020</t>
  </si>
  <si>
    <t>92 9 00 18030</t>
  </si>
  <si>
    <t>92 9 00 18050</t>
  </si>
  <si>
    <t>92 9 00 18070</t>
  </si>
  <si>
    <t>92 9 00 18080</t>
  </si>
  <si>
    <t>92 9 00 71200</t>
  </si>
  <si>
    <t>99 0 00 00000</t>
  </si>
  <si>
    <t>99 1 00 00000</t>
  </si>
  <si>
    <t>99 1 00 14100</t>
  </si>
  <si>
    <t>99 3 00 00000</t>
  </si>
  <si>
    <t>99 3 00 14070</t>
  </si>
  <si>
    <t>99 9 00 64710</t>
  </si>
  <si>
    <t>99 9 00 68700</t>
  </si>
  <si>
    <t>99 9 00 00000</t>
  </si>
  <si>
    <t>Муниципальная программа «Содействие занятости населения в муниципальном образовании город Яровое Алтайского края" на 2015-2020 годы</t>
  </si>
  <si>
    <t>Глава местной администрации (исполнительно-распорядительного органа муниципального образования)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</si>
  <si>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</si>
  <si>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</si>
  <si>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</si>
  <si>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Закупка товаров, работ и услуг для обеспечения государственных (муниципальных) нужд</t>
  </si>
  <si>
    <t xml:space="preserve">44 0 00 10420 </t>
  </si>
  <si>
    <t>44 0 00 10530</t>
  </si>
  <si>
    <t>44 0 00 10560</t>
  </si>
  <si>
    <t>44 0 00 10570</t>
  </si>
  <si>
    <t>35 0 00 18060</t>
  </si>
  <si>
    <t>Отлов и содержание безнадзорных животных</t>
  </si>
  <si>
    <t>Сельское хозяйство и рыболовство</t>
  </si>
  <si>
    <t>58 2 01 60990</t>
  </si>
  <si>
    <t>58 2 02 60990</t>
  </si>
  <si>
    <t>58 2 03 60990</t>
  </si>
  <si>
    <t>Организация временного трудоустройства безработных и ищущих работу граждан на общественные работы</t>
  </si>
  <si>
    <t>Организация трудоустройства несовершеннолетних граждан в возрасте от 14 до 18 лет в свободное от учебы время</t>
  </si>
  <si>
    <t>Частичная оплата школьного питания</t>
  </si>
  <si>
    <t>Развитие системы выявления и поддержки талантливых (одаренных) детей</t>
  </si>
  <si>
    <t>Прочие расходы на реализацию мероприятий подпрограммы "Развитие общего и дополнительного образования"</t>
  </si>
  <si>
    <t>44 0 04 60990</t>
  </si>
  <si>
    <t>Муниципальная поддержка талантливой молодежи</t>
  </si>
  <si>
    <t>44 0 01 60990</t>
  </si>
  <si>
    <t>Проведение общественно значимых городских мероприятий</t>
  </si>
  <si>
    <t>44 0 02 60990</t>
  </si>
  <si>
    <t>44 0 03 60990</t>
  </si>
  <si>
    <t>Поддержка самодеятельного художественного творчества</t>
  </si>
  <si>
    <t>Приобретение новой литературы и периодических изданий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</si>
  <si>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</si>
  <si>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мероприятий по капитальному ремонту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</si>
  <si>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</si>
  <si>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</si>
  <si>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92 2 00 00000</t>
  </si>
  <si>
    <t>92 2 00 18010</t>
  </si>
  <si>
    <t>Финансовое обеспечение мероприятий, связанных с отдыхом и оздоровлением детей, находящихся в трудной жизненной ситуации</t>
  </si>
  <si>
    <t>58 2 00 54570</t>
  </si>
  <si>
    <t>58 2 00 13230</t>
  </si>
  <si>
    <t>Прочие расходы на обеспечение деятельности системы образования</t>
  </si>
  <si>
    <t>Расходы на реализацию мероприятий краевой адресной инвестиционной программы</t>
  </si>
  <si>
    <t>53 6 00 20990</t>
  </si>
  <si>
    <t>35 0 00 70400</t>
  </si>
  <si>
    <t>92 2 00 S9601</t>
  </si>
  <si>
    <t>Капитальный ремонт и ремонт автомобильных дорог,  являющихся муниципальной собственностью, за счет средств городского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</si>
  <si>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</si>
  <si>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</t>
  </si>
  <si>
    <t xml:space="preserve">Муниципальная программа «Повышение безопасности дорожного движения в муниципальном образовании город Яровое Алтайского края» на 2017-2020 годы </t>
  </si>
  <si>
    <t>Муниципальная программа«Повышение энергетической эффективности экономики муниципального образования город Яровое Алтайского края» на 2017-2020 годы</t>
  </si>
  <si>
    <t xml:space="preserve">Муниципальная программа «Охрана окружающей среды на территории муниципального образования город Яровое Алтайского края» на 2017-2020 годы </t>
  </si>
  <si>
    <t>Муниципальная программа «Развитие культуры в муниципальном образовании город Яровое Алтайского края» на 2017-2020 годы</t>
  </si>
  <si>
    <t>Муниципальная программа  «Совершенствование муниципального управления в муниципальном образовании город Яровое Алтайского края» на 2015-2020 годы</t>
  </si>
  <si>
    <t>Адресная инвестиционная программа в области образования</t>
  </si>
  <si>
    <t>Адресная инвестиционная программа в области культуры</t>
  </si>
  <si>
    <t>Адресная инвестиционная программа в области физической культуры и спорта</t>
  </si>
  <si>
    <t>Адресная инвестиционная программа в области жилищно-коммунального хозяйства</t>
  </si>
  <si>
    <t>Дополнительное образование детей</t>
  </si>
  <si>
    <t>Молодежная политика</t>
  </si>
  <si>
    <t>Водной хозяйство</t>
  </si>
  <si>
    <t>Водное хозяйство</t>
  </si>
  <si>
    <t>Прочие расходы в рамках адресной инвестиционной программы</t>
  </si>
  <si>
    <t>53 9 01 60990</t>
  </si>
  <si>
    <t>53 9 00 00000</t>
  </si>
  <si>
    <t>53 9 01 00000</t>
  </si>
  <si>
    <t>Мероприятия адресной инвестиционной программы в области инженерной защиты берегов озера Большое Яровое</t>
  </si>
  <si>
    <t>Муниципальная программа «Развитие системы образования и молодежной политики в муниципальном образовании город Яровое Алтайского края» на 2017-2020 годы.</t>
  </si>
  <si>
    <t xml:space="preserve">Муниципальная программа «Комплексные меры противодействия злоупотреблению наркотиками и их незаконному обороту в муниципальном образовании город Яровое Алтайского края» на 2017-2020 годы </t>
  </si>
  <si>
    <t>Муниципальная программа «Поддержка и развитие малого и  среднего   предпринимательства в муниципальном образовании город Яровое Алтайского края» на 2017 - 2020 годы</t>
  </si>
  <si>
    <t>Муниципальная программа «Развитие физической культуры и спорта в муниципальном образовании город Яровое Алтайского края» на 2017 -2020 годы</t>
  </si>
  <si>
    <t>47 1 00 10570</t>
  </si>
  <si>
    <t>58 1 00 10390</t>
  </si>
  <si>
    <t>58 1 01 00000</t>
  </si>
  <si>
    <t>58 1 01 60990</t>
  </si>
  <si>
    <t>Обеспечение соблюдения трудового законодательства в части прохождения периодических медицинских осмотров</t>
  </si>
  <si>
    <t>58 1 02 00000</t>
  </si>
  <si>
    <t>58 1 02 60990</t>
  </si>
  <si>
    <t>Прочие расходы на реализацию мероприятий подпрограммы "Развитие дошкольного образования"</t>
  </si>
  <si>
    <t>58 2 00 10400</t>
  </si>
  <si>
    <t>58 2 00 10420</t>
  </si>
  <si>
    <t>Расходы на реализацию мероприятий, связанных с отдыхом и оздоровлением детей</t>
  </si>
  <si>
    <t>58 2 05 00000</t>
  </si>
  <si>
    <t>58 2 05 60990</t>
  </si>
  <si>
    <t>58 2 03 00000</t>
  </si>
  <si>
    <t xml:space="preserve">70 0 00 10420 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</si>
  <si>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муниципального образования город Яровое Алтайского края» на 2017-2020 годы</t>
  </si>
  <si>
    <t>12 0 00 00000</t>
  </si>
  <si>
    <t>12 0 00 10860</t>
  </si>
  <si>
    <t>01 3 00 00000</t>
  </si>
  <si>
    <t>Расходы на проведение выборов и референдумов</t>
  </si>
  <si>
    <t xml:space="preserve">Проведение выборов в представительные органы муниципального образования
</t>
  </si>
  <si>
    <t>01 3 00 10240</t>
  </si>
  <si>
    <t>12 0 00 60990</t>
  </si>
  <si>
    <t>Муниципальная программа «Повышение энергетической эффективности экономики муниципального образования город Яровое Алтайского края» на 2017-2020 годы</t>
  </si>
  <si>
    <t>Подпрограмма «Содействие эффективной занятости населения и социальная поддержка безработных граждан"</t>
  </si>
  <si>
    <t>13 1 00 00000</t>
  </si>
  <si>
    <t>13 1 02 60990</t>
  </si>
  <si>
    <t>13 1 01 60990</t>
  </si>
  <si>
    <t>Подпрограмма «Улучшение условий и охраны труда"</t>
  </si>
  <si>
    <t>13 2 00 00000</t>
  </si>
  <si>
    <t>13 2 00 60990</t>
  </si>
  <si>
    <t>Расходы на обеспечение деятельности (оказание услуг) подведомственных учреждений в сфере образования</t>
  </si>
  <si>
    <t>02 1 00 00000</t>
  </si>
  <si>
    <t>02 1 00 10400</t>
  </si>
  <si>
    <t>Муниципальная программа «Развитие системы образования и молодежной политики в муниципальном образовании город Яровое Алтайского края» на 2017-2020 годы</t>
  </si>
  <si>
    <t>Проведение выборов в представительные органы муниципального образования</t>
  </si>
  <si>
    <t xml:space="preserve">Прочие расходы на обеспечение деятельности системы образования </t>
  </si>
  <si>
    <t xml:space="preserve">Компенсационные выплаты на питание обучающимся в муниципальных общеобразовательных учреждениях, нуждающимся в социальной поддержке </t>
  </si>
  <si>
    <t>Муниципальная программа «Комплексные меры противодействия злоупотреблению наркотиками и их незаконному обороту в муниципальном образовании город Яровое Алтайского края» на 2017-2020 годы</t>
  </si>
  <si>
    <t>Обеспечение жильем отдельных категорий граждан, установленных Федеральным законом от 12 января 1995 года N 5-ФЗ "О ветеранах", в соответствии с Указом Президента Российской Федерации от 7 мая 2008 года N 714 "Об обеспечении жильем ветеранов Великой Отечественной войны"</t>
  </si>
  <si>
    <t>Прочие мероприятия в области национальной экономики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</si>
  <si>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</si>
  <si>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02 1 00 10420 </t>
  </si>
  <si>
    <t>13 1 01 00000</t>
  </si>
  <si>
    <t>13 1 02 00000</t>
  </si>
  <si>
    <t>44 0 04 00000</t>
  </si>
  <si>
    <t>44 0 03  00000</t>
  </si>
  <si>
    <t>44 0 02 00000</t>
  </si>
  <si>
    <t>44 0 01 00000</t>
  </si>
  <si>
    <t>58 2 01 00000</t>
  </si>
  <si>
    <t>58 2 02 00000</t>
  </si>
  <si>
    <t>92 9 00 18040</t>
  </si>
  <si>
    <t>Мероприятия в области строительства, архитектуры и градостроительства</t>
  </si>
  <si>
    <t>Муниципальная программа «Содействие занятости населения в муниципальном образовании город Яровое Алтайского края" на 2017-2020 годы</t>
  </si>
  <si>
    <t>880</t>
  </si>
  <si>
    <t>Специальные расходы</t>
  </si>
  <si>
    <t>410</t>
  </si>
  <si>
    <t>Комитет администрации г. Яровое по культуре, спорту и молодежной политике</t>
  </si>
  <si>
    <t>43 0 00 00000</t>
  </si>
  <si>
    <t>43 0 1Г 00000</t>
  </si>
  <si>
    <t>43 0 1К 00000</t>
  </si>
  <si>
    <t>43 0 1Ф 00000</t>
  </si>
  <si>
    <t>43 0 1Г L5550</t>
  </si>
  <si>
    <t>43 0 2Г 00000</t>
  </si>
  <si>
    <t>43 0 2Г L5550</t>
  </si>
  <si>
    <t>43 0 2К 00000</t>
  </si>
  <si>
    <t>43 0 2Ф 00000</t>
  </si>
  <si>
    <t>43 0 3Г 00000</t>
  </si>
  <si>
    <t>43 0 3К 00000</t>
  </si>
  <si>
    <t>43 0 3Ф 00000</t>
  </si>
  <si>
    <t>43 0 3Г L5600</t>
  </si>
  <si>
    <t xml:space="preserve">Поддержка формирования современной городской среды
</t>
  </si>
  <si>
    <t>Поддержка обустройства мест массового отдыха населения (городских парков)</t>
  </si>
  <si>
    <t>Поддержка обустройства мест массового отдыха населения (городских парков) за счет средств городского бюджета</t>
  </si>
  <si>
    <t>Поддержка формирования современной городской среды за счет средств городского бюджета</t>
  </si>
  <si>
    <t>Благоустройство дворовых территорий многоквартирных домов на территории города Яровое за счет средств городского бюджета</t>
  </si>
  <si>
    <t>Благоустройство дворовых территорий многоквартирных домов на территории города Яровое за счет средств краевого бюджета</t>
  </si>
  <si>
    <t>Благоустройство дворовых территорий многоквартирных домов на территории города Яровое за счет средств федерального бюджета</t>
  </si>
  <si>
    <t>Благоустройство городского парка Культуры и Отдыха за счет средств городского бюджета</t>
  </si>
  <si>
    <t>Благоустройство городского парка Культуры и Отдыха за счет средств федерального бюджета</t>
  </si>
  <si>
    <t>Благоустройство городского парка Культуры и Отдыха за счет средств краевого бюджета</t>
  </si>
  <si>
    <t>Укрепление материально-технической базы и оснащение оборудованием детских школ искусств за счет средств краевого бюджета</t>
  </si>
  <si>
    <t>44 0 0К R5191</t>
  </si>
  <si>
    <t>44 0 0Ф R5191</t>
  </si>
  <si>
    <t>53 9 01 S0990</t>
  </si>
  <si>
    <t>53 9 01 20990</t>
  </si>
  <si>
    <t>Расходы на реализацию мероприятий муниципальных программ, в целях софинансирования которых предоставляются субсидии из краевого бюджета</t>
  </si>
  <si>
    <t>Бюджетные инвестиции</t>
  </si>
  <si>
    <t>Поддержка формирования современной городской среды</t>
  </si>
  <si>
    <t>РАСПРЕДЕЛЕНИЕ
 бюджетных ассигнований по разделам и подразделам классификации расходов 
городского бюджета  на  2018 год</t>
  </si>
  <si>
    <t>Распределение бюджетных ассигнований 
по целевым статьям (муниципальным программам городского бюджета
и непрограммным направлениям деятельности), группам (группам и подгруппам) видов расходов классификации расходов городского бюджета на 2018 год</t>
  </si>
  <si>
    <t>РАСПРЕДЕЛЕНИЕ
бюджетных ассигнований по ведомственной структуре расходов 
городского бюджета на 2018 год</t>
  </si>
  <si>
    <t>Расходы на реализацию мероприятий муниципальной программы "Повышение безопасности дорожного движения в муниципальном образовании город Яровое Алтайского края" на 2017-2020 годы за счет средств дорожного фонда</t>
  </si>
  <si>
    <t>10 0 00 61010</t>
  </si>
  <si>
    <t>Жанна Юрьевна</t>
  </si>
  <si>
    <t>Светлана Васильевна</t>
  </si>
  <si>
    <t>44 0 05 00000</t>
  </si>
  <si>
    <t>44 0 05 60990</t>
  </si>
  <si>
    <t>Повышение квалификации всех категорий работников</t>
  </si>
  <si>
    <t>53 9 02 00000</t>
  </si>
  <si>
    <t>53 9 02 60990</t>
  </si>
  <si>
    <t>Мероприятия адресной инвестиционной программы по реконструкции биологических очистных сооружений с применением новых технологий очистки сточных вод</t>
  </si>
  <si>
    <t xml:space="preserve">Функционирование высшего должностного лица субъекта Российской Федерации и муниципального образования
</t>
  </si>
  <si>
    <t>Глава муниципального образования</t>
  </si>
  <si>
    <t>01 2 00 10120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</si>
  <si>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</si>
  <si>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</si>
  <si>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70 0 01 16690</t>
  </si>
  <si>
    <t xml:space="preserve">70 0 02 16690 </t>
  </si>
  <si>
    <t>Спортивно-оздоровительный центр</t>
  </si>
  <si>
    <t xml:space="preserve">Центр спортивной подготовки </t>
  </si>
  <si>
    <t>58 1 03 00000</t>
  </si>
  <si>
    <t>58 1 03 60990</t>
  </si>
  <si>
    <t>Мероприятия по ремонту зданий дошкольных учреждений</t>
  </si>
  <si>
    <t>70 0 02 16690</t>
  </si>
  <si>
    <t>Центр спортивной подготовки</t>
  </si>
  <si>
    <t>Муниципальная программа «Формирование современной городской среды на территории муниципального образования город Яровое Алтайского края» на 2018год</t>
  </si>
  <si>
    <t>90 4 00 70801</t>
  </si>
  <si>
    <t>90 4 00 70802</t>
  </si>
  <si>
    <t>90 4 00 70803</t>
  </si>
  <si>
    <t>Оформление документов в получении субсидии для организации кинопоказа</t>
  </si>
  <si>
    <t xml:space="preserve">Софинансирование  капитальных вложений в объекты муниципальной собственности по мероприятиям краевой адресной инвестиционной программы </t>
  </si>
  <si>
    <t>Организация отдыха и оздоровления детей</t>
  </si>
  <si>
    <t xml:space="preserve">12 </t>
  </si>
  <si>
    <t xml:space="preserve">02 </t>
  </si>
  <si>
    <t>Частичная компенсация дополнительных расходов местных бюджетов по оплате труда работников муниципальных учреждений в связи с увеличением в 2018 году минимального размера оплаты труда</t>
  </si>
  <si>
    <t>58 1 00 70430</t>
  </si>
  <si>
    <t>58 2 00 70430</t>
  </si>
  <si>
    <t>02 5 00 70430</t>
  </si>
  <si>
    <t>44 0 00 70430</t>
  </si>
  <si>
    <t>44 0 ДК 70430</t>
  </si>
  <si>
    <t>44 0 0М 70430</t>
  </si>
  <si>
    <t>44 0 0Б 70430</t>
  </si>
  <si>
    <t>12 0 00 70430</t>
  </si>
  <si>
    <t>47 1 00 70430</t>
  </si>
  <si>
    <t>Расходы на софинансирование частичной компенсации дополнительных расходов местных бюджетов по оплате труда работников муниципальных учреждений в связи с увеличением в 2018 году минимального размера оплаты труда</t>
  </si>
  <si>
    <t xml:space="preserve">44 0 00 70430 </t>
  </si>
  <si>
    <t>70 0 01 70430</t>
  </si>
  <si>
    <t>70 0 02 70430</t>
  </si>
  <si>
    <t xml:space="preserve">44 0 ДК 70430 </t>
  </si>
  <si>
    <t xml:space="preserve">44 0 0М 70430 </t>
  </si>
  <si>
    <t xml:space="preserve">44 0 0Б 70430 </t>
  </si>
  <si>
    <t xml:space="preserve">47 1 00 70430 </t>
  </si>
  <si>
    <t>58 1 00 S0430</t>
  </si>
  <si>
    <t>44 0 06 60990</t>
  </si>
  <si>
    <t>44 0 06  00000</t>
  </si>
  <si>
    <t>Благоустройство общественной территории в муниципальном образовании   город Яровое Алтайского края за счет средств городского бюджета</t>
  </si>
  <si>
    <t>Благоустройство общественной территории в муниципальном образовании   город Яровое Алтайского края   за счет средств краевого бюджета</t>
  </si>
  <si>
    <t>Благоустройство общественной территории в муниципальном образовании   город Яровое Алтайского края   за счет средств федерального бюджета</t>
  </si>
  <si>
    <t>Благоустройство общественной территории в муниципальном образовании   город Яровое Алтайского края   за счет средств городского бюджета</t>
  </si>
  <si>
    <t>Благоустройство общественной территории в муниципальном образовании   город Яровое Алтайского края  за счет средств краевого бюджета</t>
  </si>
  <si>
    <t>43 0 1К L5550</t>
  </si>
  <si>
    <t>43 0 1Ф L5550</t>
  </si>
  <si>
    <t>43 0 2К L5550</t>
  </si>
  <si>
    <t>43 0 2Ф L5550</t>
  </si>
  <si>
    <t>43 0 3К L5600</t>
  </si>
  <si>
    <t>43 0 3Ф L5600</t>
  </si>
  <si>
    <t>58 2 0К S3212</t>
  </si>
  <si>
    <t>58 2 0Г 00000</t>
  </si>
  <si>
    <t>58 2 0Г S3212</t>
  </si>
  <si>
    <t>53 4 0К S0992</t>
  </si>
  <si>
    <t>53 4 0Г S0992</t>
  </si>
  <si>
    <t>91 2 0К S1030</t>
  </si>
  <si>
    <t>91 2 0Г S1030</t>
  </si>
  <si>
    <t>49 0 0Г L4970</t>
  </si>
  <si>
    <t>49 0 0К L4970</t>
  </si>
  <si>
    <t>49 0 0Ф L4970</t>
  </si>
  <si>
    <t xml:space="preserve">70 0 02 70430 </t>
  </si>
  <si>
    <t xml:space="preserve">70 0 01 70430 </t>
  </si>
  <si>
    <t>Расходы на обеспечение жильем молодых семей в Алтайском крае за счет субсидии из краевого бюджета</t>
  </si>
  <si>
    <t>Расходы на обеспечение жильем молодых семей в Алтайском крае за счет субсидии из федерального бюджета</t>
  </si>
  <si>
    <t>Расходы на обеспечение жильем молодых семей за счет городского бюджета</t>
  </si>
  <si>
    <t>Субсидии бюджетам муниципальных районов и городских округов на реализацию мероприятий краевой адресной инвестиционной программы</t>
  </si>
  <si>
    <t>Благоустройство городского парка Культуры и Отдыха</t>
  </si>
  <si>
    <t xml:space="preserve">Поддержка обустройства мест массового отдыха населения (городских парков) </t>
  </si>
  <si>
    <t>43 0 30 00000</t>
  </si>
  <si>
    <t>43 0 30 L5600</t>
  </si>
  <si>
    <t>43 0 10 00000</t>
  </si>
  <si>
    <t>43 0 10 L5550</t>
  </si>
  <si>
    <t>Благоустройство дворовых территорий многоквартирных домов на территории города Яровое</t>
  </si>
  <si>
    <t>43 0 20 00000</t>
  </si>
  <si>
    <t>43 0 20 L5550</t>
  </si>
  <si>
    <t xml:space="preserve">Благоустройство общественной территории в муниципальном образовании   город Яровое Алтайского края </t>
  </si>
  <si>
    <t>20 0 00 00000</t>
  </si>
  <si>
    <t>Муниципальная программа «Капитальный ремонт общеобразовательных организаций города Яровое Алтайского края» на 2017-2025 годы</t>
  </si>
  <si>
    <t>г. Яровое, выборочный капитальный ремонт здания МБОУ "Средняя общеобразовательная школа № 19"</t>
  </si>
  <si>
    <t>г. Яровое, выборочный капитальный ремонт здания МБОУ "Средняя общеобразовательная школа № 14"</t>
  </si>
  <si>
    <t>10 0 02 61010</t>
  </si>
  <si>
    <t>Разработка комплексной схемы организации дорожного движения в рамках  муниципальной программы "Повышение безопасности дорожного движения в муниципальном образовании город Яровое Алтайского края" на 2017-2020 годы за счет средств дорожного фонда</t>
  </si>
  <si>
    <t>49 0 0К S0992</t>
  </si>
  <si>
    <t>49 0 0Г S0992</t>
  </si>
  <si>
    <t>Субсидии бюджетам муниципальных районов и городских округов на реализацию мероприятий краевой адресной инвестиционной программы (софинансирование)</t>
  </si>
  <si>
    <t>Уточненный план года</t>
  </si>
  <si>
    <t>Исполнено за 9 месяцев</t>
  </si>
  <si>
    <t>Таблица 5</t>
  </si>
  <si>
    <t>Таблица 4</t>
  </si>
  <si>
    <t>Таблица 3</t>
  </si>
  <si>
    <t>20 0 20 00000</t>
  </si>
  <si>
    <t>20 0 10 00000</t>
  </si>
  <si>
    <t>20 0 1К S0992</t>
  </si>
  <si>
    <t>20 0 1Г S0992</t>
  </si>
  <si>
    <t>20 0 2К S0992</t>
  </si>
  <si>
    <t>20 0 2Г S0992</t>
  </si>
  <si>
    <t>Муниципальная программа «Профилактика преступлений и иных правонарушений в муниципальном образовании город Яровое Алтайского края» на 2017-2020 годы</t>
  </si>
  <si>
    <t>Адресная инвестиционная программа муниципального образования город Яровое Алтайского края на 2017-2019 годы</t>
  </si>
  <si>
    <t>Адресная инвестиционная программа муниципального образования город Яровое Алтайского края на 2017 -2019 годы</t>
  </si>
  <si>
    <t>та</t>
  </si>
  <si>
    <t xml:space="preserve"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</si>
</sst>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"/>
    <numFmt numFmtId="184" formatCode="0.000"/>
    <numFmt numFmtId="185" formatCode="#,##0.00&quot;р.&quot;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"/>
    <numFmt numFmtId="193" formatCode="0.0000"/>
    <numFmt numFmtId="194" formatCode="#,##0.000"/>
    <numFmt numFmtId="195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 CYR"/>
      <family val="1"/>
    </font>
    <font>
      <i/>
      <sz val="12"/>
      <name val="Times New Roman"/>
      <family val="1"/>
    </font>
    <font>
      <sz val="16"/>
      <name val="Times"/>
      <family val="1"/>
    </font>
    <font>
      <b/>
      <sz val="16"/>
      <name val="Times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color indexed="9"/>
      <name val="Times New Roman"/>
      <family val="1"/>
    </font>
    <font>
      <b/>
      <i/>
      <sz val="13"/>
      <color indexed="9"/>
      <name val="Times New Roman"/>
      <family val="1"/>
    </font>
    <font>
      <b/>
      <sz val="13"/>
      <name val="Times"/>
      <family val="0"/>
    </font>
    <font>
      <b/>
      <sz val="13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7" fillId="0" borderId="10" xfId="0" applyNumberFormat="1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>
      <alignment horizontal="center"/>
    </xf>
    <xf numFmtId="186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>
      <alignment horizontal="center"/>
    </xf>
    <xf numFmtId="186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1" fillId="0" borderId="10" xfId="0" applyNumberFormat="1" applyFont="1" applyFill="1" applyBorder="1" applyAlignment="1" applyProtection="1">
      <alignment wrapText="1"/>
      <protection/>
    </xf>
    <xf numFmtId="49" fontId="11" fillId="0" borderId="10" xfId="0" applyNumberFormat="1" applyFont="1" applyFill="1" applyBorder="1" applyAlignment="1">
      <alignment horizontal="center"/>
    </xf>
    <xf numFmtId="186" fontId="11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 applyProtection="1">
      <alignment wrapText="1"/>
      <protection/>
    </xf>
    <xf numFmtId="49" fontId="10" fillId="0" borderId="10" xfId="0" applyNumberFormat="1" applyFont="1" applyFill="1" applyBorder="1" applyAlignment="1">
      <alignment horizontal="center"/>
    </xf>
    <xf numFmtId="186" fontId="10" fillId="0" borderId="10" xfId="0" applyNumberFormat="1" applyFont="1" applyFill="1" applyBorder="1" applyAlignment="1">
      <alignment/>
    </xf>
    <xf numFmtId="180" fontId="11" fillId="0" borderId="10" xfId="0" applyNumberFormat="1" applyFont="1" applyFill="1" applyBorder="1" applyAlignment="1" applyProtection="1">
      <alignment horizontal="justify" vertical="justify" wrapText="1"/>
      <protection/>
    </xf>
    <xf numFmtId="49" fontId="11" fillId="0" borderId="10" xfId="0" applyNumberFormat="1" applyFont="1" applyFill="1" applyBorder="1" applyAlignment="1" applyProtection="1">
      <alignment horizontal="justify" vertical="justify" wrapText="1"/>
      <protection/>
    </xf>
    <xf numFmtId="180" fontId="11" fillId="0" borderId="10" xfId="0" applyNumberFormat="1" applyFont="1" applyFill="1" applyBorder="1" applyAlignment="1" applyProtection="1">
      <alignment horizontal="justify" wrapText="1"/>
      <protection/>
    </xf>
    <xf numFmtId="180" fontId="10" fillId="0" borderId="10" xfId="0" applyNumberFormat="1" applyFont="1" applyFill="1" applyBorder="1" applyAlignment="1" applyProtection="1">
      <alignment horizontal="justify" wrapText="1"/>
      <protection/>
    </xf>
    <xf numFmtId="180" fontId="7" fillId="0" borderId="10" xfId="0" applyNumberFormat="1" applyFont="1" applyFill="1" applyBorder="1" applyAlignment="1" applyProtection="1">
      <alignment horizontal="justify" wrapText="1"/>
      <protection/>
    </xf>
    <xf numFmtId="180" fontId="8" fillId="0" borderId="10" xfId="0" applyNumberFormat="1" applyFont="1" applyFill="1" applyBorder="1" applyAlignment="1" applyProtection="1">
      <alignment horizontal="justify" wrapText="1"/>
      <protection/>
    </xf>
    <xf numFmtId="0" fontId="10" fillId="0" borderId="10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justify" wrapText="1"/>
    </xf>
    <xf numFmtId="49" fontId="12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 applyProtection="1">
      <alignment horizontal="justify" vertical="justify" wrapText="1"/>
      <protection/>
    </xf>
    <xf numFmtId="0" fontId="11" fillId="0" borderId="10" xfId="0" applyFont="1" applyFill="1" applyBorder="1" applyAlignment="1">
      <alignment horizontal="left" wrapText="1"/>
    </xf>
    <xf numFmtId="186" fontId="11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 applyProtection="1">
      <alignment wrapText="1"/>
      <protection/>
    </xf>
    <xf numFmtId="49" fontId="7" fillId="0" borderId="10" xfId="0" applyNumberFormat="1" applyFont="1" applyFill="1" applyBorder="1" applyAlignment="1">
      <alignment horizontal="center" vertical="top"/>
    </xf>
    <xf numFmtId="186" fontId="1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80" fontId="15" fillId="0" borderId="10" xfId="0" applyNumberFormat="1" applyFont="1" applyFill="1" applyBorder="1" applyAlignment="1" applyProtection="1">
      <alignment wrapText="1"/>
      <protection/>
    </xf>
    <xf numFmtId="49" fontId="15" fillId="0" borderId="10" xfId="43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86" fontId="15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 applyProtection="1">
      <alignment wrapText="1"/>
      <protection/>
    </xf>
    <xf numFmtId="49" fontId="14" fillId="0" borderId="10" xfId="0" applyNumberFormat="1" applyFont="1" applyFill="1" applyBorder="1" applyAlignment="1">
      <alignment horizontal="center"/>
    </xf>
    <xf numFmtId="186" fontId="14" fillId="0" borderId="10" xfId="0" applyNumberFormat="1" applyFont="1" applyFill="1" applyBorder="1" applyAlignment="1">
      <alignment/>
    </xf>
    <xf numFmtId="180" fontId="14" fillId="0" borderId="10" xfId="0" applyNumberFormat="1" applyFont="1" applyFill="1" applyBorder="1" applyAlignment="1" applyProtection="1">
      <alignment horizontal="justify" vertical="justify" wrapText="1"/>
      <protection/>
    </xf>
    <xf numFmtId="180" fontId="14" fillId="0" borderId="10" xfId="0" applyNumberFormat="1" applyFont="1" applyFill="1" applyBorder="1" applyAlignment="1" applyProtection="1">
      <alignment horizontal="justify" wrapText="1"/>
      <protection/>
    </xf>
    <xf numFmtId="49" fontId="15" fillId="0" borderId="10" xfId="0" applyNumberFormat="1" applyFont="1" applyFill="1" applyBorder="1" applyAlignment="1" applyProtection="1">
      <alignment wrapText="1"/>
      <protection/>
    </xf>
    <xf numFmtId="180" fontId="15" fillId="0" borderId="10" xfId="0" applyNumberFormat="1" applyFont="1" applyFill="1" applyBorder="1" applyAlignment="1" applyProtection="1">
      <alignment horizontal="justify" wrapText="1"/>
      <protection/>
    </xf>
    <xf numFmtId="0" fontId="14" fillId="0" borderId="10" xfId="0" applyFont="1" applyFill="1" applyBorder="1" applyAlignment="1">
      <alignment horizontal="justify" wrapText="1"/>
    </xf>
    <xf numFmtId="49" fontId="14" fillId="0" borderId="10" xfId="0" applyNumberFormat="1" applyFont="1" applyFill="1" applyBorder="1" applyAlignment="1" applyProtection="1">
      <alignment horizontal="justify" vertical="justify" wrapText="1"/>
      <protection/>
    </xf>
    <xf numFmtId="0" fontId="14" fillId="0" borderId="10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justify" vertical="justify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 applyProtection="1">
      <alignment horizontal="left" wrapText="1"/>
      <protection/>
    </xf>
    <xf numFmtId="49" fontId="7" fillId="0" borderId="0" xfId="0" applyNumberFormat="1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186" fontId="8" fillId="0" borderId="10" xfId="0" applyNumberFormat="1" applyFont="1" applyFill="1" applyBorder="1" applyAlignment="1">
      <alignment horizontal="right"/>
    </xf>
    <xf numFmtId="49" fontId="8" fillId="0" borderId="10" xfId="45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 applyProtection="1">
      <alignment horizontal="center" vertical="justify" wrapText="1"/>
      <protection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 applyProtection="1">
      <alignment horizontal="center" vertical="justify" wrapText="1"/>
      <protection/>
    </xf>
    <xf numFmtId="49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180" fontId="7" fillId="0" borderId="10" xfId="0" applyNumberFormat="1" applyFont="1" applyFill="1" applyBorder="1" applyAlignment="1" applyProtection="1">
      <alignment horizontal="justify" vertical="justify" wrapText="1"/>
      <protection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 applyProtection="1">
      <alignment horizontal="justify" vertical="justify" wrapText="1"/>
      <protection/>
    </xf>
    <xf numFmtId="0" fontId="4" fillId="0" borderId="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49" fontId="14" fillId="0" borderId="10" xfId="0" applyNumberFormat="1" applyFont="1" applyFill="1" applyBorder="1" applyAlignment="1" applyProtection="1">
      <alignment horizontal="justify" wrapText="1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49" fontId="11" fillId="0" borderId="10" xfId="45" applyNumberFormat="1" applyFont="1" applyFill="1" applyBorder="1" applyAlignment="1">
      <alignment horizontal="center"/>
    </xf>
    <xf numFmtId="186" fontId="18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vertical="top" wrapText="1"/>
      <protection/>
    </xf>
    <xf numFmtId="49" fontId="19" fillId="0" borderId="10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 applyProtection="1">
      <alignment horizontal="justify" wrapText="1"/>
      <protection/>
    </xf>
    <xf numFmtId="49" fontId="7" fillId="0" borderId="11" xfId="0" applyNumberFormat="1" applyFont="1" applyFill="1" applyBorder="1" applyAlignment="1">
      <alignment horizontal="center"/>
    </xf>
    <xf numFmtId="186" fontId="8" fillId="0" borderId="12" xfId="0" applyNumberFormat="1" applyFont="1" applyFill="1" applyBorder="1" applyAlignment="1">
      <alignment/>
    </xf>
    <xf numFmtId="186" fontId="11" fillId="0" borderId="12" xfId="0" applyNumberFormat="1" applyFont="1" applyFill="1" applyBorder="1" applyAlignment="1">
      <alignment/>
    </xf>
    <xf numFmtId="186" fontId="10" fillId="0" borderId="12" xfId="0" applyNumberFormat="1" applyFont="1" applyFill="1" applyBorder="1" applyAlignment="1">
      <alignment/>
    </xf>
    <xf numFmtId="186" fontId="10" fillId="0" borderId="12" xfId="0" applyNumberFormat="1" applyFont="1" applyFill="1" applyBorder="1" applyAlignment="1">
      <alignment/>
    </xf>
    <xf numFmtId="180" fontId="10" fillId="0" borderId="11" xfId="0" applyNumberFormat="1" applyFont="1" applyFill="1" applyBorder="1" applyAlignment="1" applyProtection="1">
      <alignment horizontal="justify" wrapText="1"/>
      <protection/>
    </xf>
    <xf numFmtId="49" fontId="10" fillId="0" borderId="11" xfId="0" applyNumberFormat="1" applyFont="1" applyFill="1" applyBorder="1" applyAlignment="1" applyProtection="1">
      <alignment horizontal="center" wrapText="1"/>
      <protection/>
    </xf>
    <xf numFmtId="49" fontId="10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 applyProtection="1">
      <alignment horizontal="center" wrapText="1"/>
      <protection/>
    </xf>
    <xf numFmtId="186" fontId="10" fillId="0" borderId="11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80" fontId="10" fillId="0" borderId="11" xfId="0" applyNumberFormat="1" applyFont="1" applyFill="1" applyBorder="1" applyAlignment="1" applyProtection="1">
      <alignment wrapText="1"/>
      <protection/>
    </xf>
    <xf numFmtId="0" fontId="14" fillId="0" borderId="13" xfId="0" applyFont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3" fillId="0" borderId="0" xfId="0" applyFont="1" applyFill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80" fontId="16" fillId="0" borderId="10" xfId="0" applyNumberFormat="1" applyFont="1" applyFill="1" applyBorder="1" applyAlignment="1" applyProtection="1">
      <alignment horizontal="justify" wrapText="1"/>
      <protection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180" fontId="10" fillId="0" borderId="10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8" fillId="0" borderId="12" xfId="0" applyNumberFormat="1" applyFont="1" applyFill="1" applyBorder="1" applyAlignment="1">
      <alignment/>
    </xf>
    <xf numFmtId="186" fontId="11" fillId="0" borderId="10" xfId="0" applyNumberFormat="1" applyFont="1" applyFill="1" applyBorder="1" applyAlignment="1">
      <alignment/>
    </xf>
    <xf numFmtId="186" fontId="11" fillId="0" borderId="12" xfId="0" applyNumberFormat="1" applyFont="1" applyFill="1" applyBorder="1" applyAlignment="1">
      <alignment/>
    </xf>
    <xf numFmtId="186" fontId="21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186" fontId="7" fillId="0" borderId="0" xfId="0" applyNumberFormat="1" applyFont="1" applyFill="1" applyAlignment="1">
      <alignment/>
    </xf>
    <xf numFmtId="186" fontId="7" fillId="0" borderId="12" xfId="0" applyNumberFormat="1" applyFont="1" applyFill="1" applyBorder="1" applyAlignment="1">
      <alignment/>
    </xf>
    <xf numFmtId="49" fontId="10" fillId="0" borderId="10" xfId="0" applyNumberFormat="1" applyFont="1" applyFill="1" applyBorder="1" applyAlignment="1" applyProtection="1">
      <alignment vertical="top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 applyProtection="1">
      <alignment horizontal="center" vertical="justify" wrapText="1"/>
      <protection/>
    </xf>
    <xf numFmtId="180" fontId="11" fillId="0" borderId="11" xfId="0" applyNumberFormat="1" applyFont="1" applyFill="1" applyBorder="1" applyAlignment="1" applyProtection="1">
      <alignment horizontal="justify" wrapText="1"/>
      <protection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 applyProtection="1">
      <alignment horizontal="center" wrapText="1"/>
      <protection/>
    </xf>
    <xf numFmtId="180" fontId="8" fillId="0" borderId="11" xfId="0" applyNumberFormat="1" applyFont="1" applyFill="1" applyBorder="1" applyAlignment="1" applyProtection="1">
      <alignment horizontal="justify" wrapText="1"/>
      <protection/>
    </xf>
    <xf numFmtId="180" fontId="8" fillId="0" borderId="11" xfId="0" applyNumberFormat="1" applyFont="1" applyFill="1" applyBorder="1" applyAlignment="1" applyProtection="1">
      <alignment wrapText="1"/>
      <protection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wrapText="1"/>
    </xf>
    <xf numFmtId="22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22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80" fontId="10" fillId="0" borderId="0" xfId="0" applyNumberFormat="1" applyFont="1" applyFill="1" applyBorder="1" applyAlignment="1" applyProtection="1">
      <alignment horizontal="justify" wrapText="1"/>
      <protection/>
    </xf>
    <xf numFmtId="49" fontId="10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 applyProtection="1">
      <alignment horizontal="right" wrapText="1"/>
      <protection/>
    </xf>
    <xf numFmtId="180" fontId="10" fillId="0" borderId="11" xfId="0" applyNumberFormat="1" applyFont="1" applyFill="1" applyBorder="1" applyAlignment="1" applyProtection="1">
      <alignment horizontal="left" wrapText="1"/>
      <protection/>
    </xf>
    <xf numFmtId="49" fontId="7" fillId="0" borderId="10" xfId="0" applyNumberFormat="1" applyFont="1" applyFill="1" applyBorder="1" applyAlignment="1" applyProtection="1">
      <alignment horizontal="left" wrapText="1"/>
      <protection/>
    </xf>
    <xf numFmtId="49" fontId="14" fillId="0" borderId="13" xfId="0" applyNumberFormat="1" applyFont="1" applyFill="1" applyBorder="1" applyAlignment="1" applyProtection="1">
      <alignment wrapText="1"/>
      <protection/>
    </xf>
    <xf numFmtId="186" fontId="7" fillId="0" borderId="10" xfId="0" applyNumberFormat="1" applyFont="1" applyFill="1" applyBorder="1" applyAlignment="1">
      <alignment horizontal="right"/>
    </xf>
    <xf numFmtId="186" fontId="7" fillId="24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left" wrapText="1"/>
      <protection/>
    </xf>
    <xf numFmtId="180" fontId="8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justify" vertical="justify" wrapText="1"/>
      <protection/>
    </xf>
    <xf numFmtId="49" fontId="10" fillId="0" borderId="10" xfId="0" applyNumberFormat="1" applyFont="1" applyFill="1" applyBorder="1" applyAlignment="1">
      <alignment horizontal="justify" vertical="justify"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>
      <alignment horizontal="center" vertical="top"/>
    </xf>
    <xf numFmtId="0" fontId="15" fillId="0" borderId="12" xfId="0" applyFont="1" applyBorder="1" applyAlignment="1">
      <alignment horizontal="center" vertical="center" wrapText="1"/>
    </xf>
    <xf numFmtId="186" fontId="15" fillId="0" borderId="12" xfId="0" applyNumberFormat="1" applyFont="1" applyFill="1" applyBorder="1" applyAlignment="1">
      <alignment/>
    </xf>
    <xf numFmtId="186" fontId="14" fillId="0" borderId="12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186" fontId="7" fillId="24" borderId="12" xfId="0" applyNumberFormat="1" applyFont="1" applyFill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6" fillId="0" borderId="13" xfId="0" applyFont="1" applyFill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44" fontId="16" fillId="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75" zoomScaleNormal="75" zoomScaleSheetLayoutView="75" zoomScalePageLayoutView="0" workbookViewId="0" topLeftCell="A1">
      <selection activeCell="O5" sqref="O5"/>
    </sheetView>
  </sheetViews>
  <sheetFormatPr defaultColWidth="8.875" defaultRowHeight="12.75"/>
  <cols>
    <col min="1" max="1" width="125.625" style="3" customWidth="1"/>
    <col min="2" max="2" width="8.125" style="1" customWidth="1"/>
    <col min="3" max="3" width="6.00390625" style="1" customWidth="1"/>
    <col min="4" max="4" width="13.125" style="1" hidden="1" customWidth="1"/>
    <col min="5" max="5" width="0.12890625" style="1" hidden="1" customWidth="1"/>
    <col min="6" max="6" width="13.125" style="1" hidden="1" customWidth="1"/>
    <col min="7" max="7" width="16.00390625" style="1" hidden="1" customWidth="1"/>
    <col min="8" max="8" width="13.875" style="1" hidden="1" customWidth="1"/>
    <col min="9" max="9" width="11.625" style="1" hidden="1" customWidth="1"/>
    <col min="10" max="10" width="13.875" style="1" hidden="1" customWidth="1"/>
    <col min="11" max="11" width="0.12890625" style="1" customWidth="1"/>
    <col min="12" max="12" width="17.625" style="1" hidden="1" customWidth="1"/>
    <col min="13" max="13" width="16.00390625" style="1" hidden="1" customWidth="1"/>
    <col min="14" max="15" width="16.00390625" style="1" bestFit="1" customWidth="1"/>
    <col min="16" max="16384" width="8.875" style="1" customWidth="1"/>
  </cols>
  <sheetData>
    <row r="1" spans="2:15" ht="20.25" customHeight="1"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O1" s="192" t="s">
        <v>518</v>
      </c>
    </row>
    <row r="2" spans="2:15" ht="2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O2" s="183"/>
    </row>
    <row r="3" spans="1:3" ht="59.25" customHeight="1">
      <c r="A3" s="195" t="s">
        <v>411</v>
      </c>
      <c r="B3" s="196"/>
      <c r="C3" s="196"/>
    </row>
    <row r="4" spans="1:3" ht="8.25" customHeight="1">
      <c r="A4" s="196"/>
      <c r="B4" s="196"/>
      <c r="C4" s="196"/>
    </row>
    <row r="5" spans="1:15" ht="17.25" customHeight="1">
      <c r="A5" s="124"/>
      <c r="B5" s="124"/>
      <c r="D5" s="170"/>
      <c r="E5" s="170"/>
      <c r="H5" s="170"/>
      <c r="J5" s="170"/>
      <c r="O5" s="170" t="s">
        <v>32</v>
      </c>
    </row>
    <row r="6" spans="1:15" s="2" customFormat="1" ht="40.5" customHeight="1">
      <c r="A6" s="127" t="s">
        <v>0</v>
      </c>
      <c r="B6" s="128" t="s">
        <v>39</v>
      </c>
      <c r="C6" s="128" t="s">
        <v>2</v>
      </c>
      <c r="D6" s="129" t="s">
        <v>3</v>
      </c>
      <c r="E6" s="120" t="s">
        <v>143</v>
      </c>
      <c r="F6" s="129" t="s">
        <v>3</v>
      </c>
      <c r="G6" s="120" t="s">
        <v>143</v>
      </c>
      <c r="H6" s="179" t="s">
        <v>3</v>
      </c>
      <c r="I6" s="120" t="s">
        <v>143</v>
      </c>
      <c r="J6" s="179" t="s">
        <v>3</v>
      </c>
      <c r="K6" s="120" t="s">
        <v>143</v>
      </c>
      <c r="L6" s="179" t="s">
        <v>3</v>
      </c>
      <c r="M6" s="120" t="s">
        <v>143</v>
      </c>
      <c r="N6" s="188" t="s">
        <v>514</v>
      </c>
      <c r="O6" s="189" t="s">
        <v>515</v>
      </c>
    </row>
    <row r="7" spans="1:15" s="4" customFormat="1" ht="18" customHeight="1">
      <c r="A7" s="45" t="s">
        <v>4</v>
      </c>
      <c r="B7" s="46" t="s">
        <v>5</v>
      </c>
      <c r="C7" s="47"/>
      <c r="D7" s="48">
        <f aca="true" t="shared" si="0" ref="D7:J7">D9+D11+D13+D14+D12+D10+D8</f>
        <v>24888.3</v>
      </c>
      <c r="E7" s="48">
        <f t="shared" si="0"/>
        <v>1584.9</v>
      </c>
      <c r="F7" s="48">
        <f t="shared" si="0"/>
        <v>26473.2</v>
      </c>
      <c r="G7" s="48">
        <f t="shared" si="0"/>
        <v>279.5</v>
      </c>
      <c r="H7" s="180">
        <f t="shared" si="0"/>
        <v>26752.7</v>
      </c>
      <c r="I7" s="48">
        <f t="shared" si="0"/>
        <v>-1181.3</v>
      </c>
      <c r="J7" s="180">
        <f t="shared" si="0"/>
        <v>25571.399999999998</v>
      </c>
      <c r="K7" s="48">
        <f>K9+K11+K13+K14+K12+K10+K8</f>
        <v>246.1</v>
      </c>
      <c r="L7" s="180">
        <f>L9+L11+L13+L14+L12+L10+L8</f>
        <v>25817.5</v>
      </c>
      <c r="M7" s="48">
        <f>M9+M11+M13+M14+M12+M10+M8</f>
        <v>858.7</v>
      </c>
      <c r="N7" s="48">
        <f>N9+N11+N13+N14+N12+N10+N8</f>
        <v>26676.1</v>
      </c>
      <c r="O7" s="48">
        <f>O9+O11+O13+O14+O12+O10+O8</f>
        <v>17371.6</v>
      </c>
    </row>
    <row r="8" spans="1:15" ht="40.5">
      <c r="A8" s="103" t="s">
        <v>427</v>
      </c>
      <c r="B8" s="50" t="s">
        <v>5</v>
      </c>
      <c r="C8" s="50" t="s">
        <v>15</v>
      </c>
      <c r="D8" s="51">
        <v>0</v>
      </c>
      <c r="E8" s="51">
        <v>1033.8</v>
      </c>
      <c r="F8" s="51">
        <f>D8+E8</f>
        <v>1033.8</v>
      </c>
      <c r="G8" s="51"/>
      <c r="H8" s="181">
        <f>F8+G8</f>
        <v>1033.8</v>
      </c>
      <c r="I8" s="51"/>
      <c r="J8" s="181">
        <f>H8+I8</f>
        <v>1033.8</v>
      </c>
      <c r="K8" s="51"/>
      <c r="L8" s="181">
        <f>J8+K8</f>
        <v>1033.8</v>
      </c>
      <c r="M8" s="51"/>
      <c r="N8" s="51">
        <f>L8+M8</f>
        <v>1033.8</v>
      </c>
      <c r="O8" s="51">
        <v>623.6</v>
      </c>
    </row>
    <row r="9" spans="1:15" ht="23.25" customHeight="1">
      <c r="A9" s="103" t="s">
        <v>50</v>
      </c>
      <c r="B9" s="50" t="s">
        <v>5</v>
      </c>
      <c r="C9" s="50" t="s">
        <v>7</v>
      </c>
      <c r="D9" s="51">
        <v>15967.1</v>
      </c>
      <c r="E9" s="51">
        <v>-1033.8</v>
      </c>
      <c r="F9" s="51">
        <f aca="true" t="shared" si="1" ref="F9:F14">D9+E9</f>
        <v>14933.300000000001</v>
      </c>
      <c r="G9" s="51">
        <v>15.8</v>
      </c>
      <c r="H9" s="181">
        <f aca="true" t="shared" si="2" ref="H9:H14">F9+G9</f>
        <v>14949.1</v>
      </c>
      <c r="I9" s="51"/>
      <c r="J9" s="181">
        <f aca="true" t="shared" si="3" ref="J9:L14">H9+I9</f>
        <v>14949.1</v>
      </c>
      <c r="K9" s="51"/>
      <c r="L9" s="181">
        <f t="shared" si="3"/>
        <v>14949.1</v>
      </c>
      <c r="M9" s="51">
        <v>-14.5</v>
      </c>
      <c r="N9" s="51">
        <v>14942.9</v>
      </c>
      <c r="O9" s="51">
        <v>10141.7</v>
      </c>
    </row>
    <row r="10" spans="1:15" ht="21.75" customHeight="1">
      <c r="A10" s="103" t="s">
        <v>256</v>
      </c>
      <c r="B10" s="50" t="s">
        <v>5</v>
      </c>
      <c r="C10" s="50" t="s">
        <v>8</v>
      </c>
      <c r="D10" s="51">
        <v>63.3</v>
      </c>
      <c r="E10" s="51"/>
      <c r="F10" s="51">
        <f t="shared" si="1"/>
        <v>63.3</v>
      </c>
      <c r="G10" s="51"/>
      <c r="H10" s="181">
        <f t="shared" si="2"/>
        <v>63.3</v>
      </c>
      <c r="I10" s="51"/>
      <c r="J10" s="181">
        <f t="shared" si="3"/>
        <v>63.3</v>
      </c>
      <c r="K10" s="51"/>
      <c r="L10" s="181">
        <f t="shared" si="3"/>
        <v>63.3</v>
      </c>
      <c r="M10" s="51"/>
      <c r="N10" s="51">
        <f>L10+M10</f>
        <v>63.3</v>
      </c>
      <c r="O10" s="51">
        <v>63.3</v>
      </c>
    </row>
    <row r="11" spans="1:15" ht="18.75" customHeight="1">
      <c r="A11" s="52" t="s">
        <v>51</v>
      </c>
      <c r="B11" s="50" t="s">
        <v>5</v>
      </c>
      <c r="C11" s="50" t="s">
        <v>9</v>
      </c>
      <c r="D11" s="51">
        <v>3229.5</v>
      </c>
      <c r="E11" s="51"/>
      <c r="F11" s="51">
        <f t="shared" si="1"/>
        <v>3229.5</v>
      </c>
      <c r="G11" s="51">
        <v>-61.6</v>
      </c>
      <c r="H11" s="181">
        <f t="shared" si="2"/>
        <v>3167.9</v>
      </c>
      <c r="I11" s="51"/>
      <c r="J11" s="181">
        <f t="shared" si="3"/>
        <v>3167.9</v>
      </c>
      <c r="K11" s="51"/>
      <c r="L11" s="181">
        <f t="shared" si="3"/>
        <v>3167.9</v>
      </c>
      <c r="M11" s="51"/>
      <c r="N11" s="51">
        <f>L11+M11</f>
        <v>3167.9</v>
      </c>
      <c r="O11" s="51">
        <v>1879.2</v>
      </c>
    </row>
    <row r="12" spans="1:15" ht="21" customHeight="1">
      <c r="A12" s="130" t="s">
        <v>148</v>
      </c>
      <c r="B12" s="50" t="s">
        <v>5</v>
      </c>
      <c r="C12" s="50" t="s">
        <v>10</v>
      </c>
      <c r="D12" s="51"/>
      <c r="E12" s="51"/>
      <c r="F12" s="51">
        <f t="shared" si="1"/>
        <v>0</v>
      </c>
      <c r="G12" s="51">
        <v>7.7</v>
      </c>
      <c r="H12" s="181">
        <f t="shared" si="2"/>
        <v>7.7</v>
      </c>
      <c r="I12" s="51"/>
      <c r="J12" s="181">
        <f t="shared" si="3"/>
        <v>7.7</v>
      </c>
      <c r="K12" s="51">
        <v>4.2</v>
      </c>
      <c r="L12" s="181">
        <f t="shared" si="3"/>
        <v>11.9</v>
      </c>
      <c r="M12" s="51"/>
      <c r="N12" s="51">
        <v>17.8</v>
      </c>
      <c r="O12" s="51">
        <v>12.7</v>
      </c>
    </row>
    <row r="13" spans="1:15" ht="20.25" customHeight="1">
      <c r="A13" s="49" t="s">
        <v>13</v>
      </c>
      <c r="B13" s="50" t="s">
        <v>5</v>
      </c>
      <c r="C13" s="50" t="s">
        <v>66</v>
      </c>
      <c r="D13" s="51">
        <v>500</v>
      </c>
      <c r="E13" s="51"/>
      <c r="F13" s="51">
        <f t="shared" si="1"/>
        <v>500</v>
      </c>
      <c r="G13" s="51">
        <v>-83.5</v>
      </c>
      <c r="H13" s="181">
        <f t="shared" si="2"/>
        <v>416.5</v>
      </c>
      <c r="I13" s="51"/>
      <c r="J13" s="181">
        <f t="shared" si="3"/>
        <v>416.5</v>
      </c>
      <c r="K13" s="51">
        <v>-4.2</v>
      </c>
      <c r="L13" s="181">
        <f t="shared" si="3"/>
        <v>412.3</v>
      </c>
      <c r="M13" s="51"/>
      <c r="N13" s="51">
        <v>406.4</v>
      </c>
      <c r="O13" s="51">
        <v>0</v>
      </c>
    </row>
    <row r="14" spans="1:15" s="4" customFormat="1" ht="20.25">
      <c r="A14" s="53" t="s">
        <v>14</v>
      </c>
      <c r="B14" s="50" t="s">
        <v>5</v>
      </c>
      <c r="C14" s="50" t="s">
        <v>67</v>
      </c>
      <c r="D14" s="51">
        <v>5128.4</v>
      </c>
      <c r="E14" s="51">
        <v>1584.9</v>
      </c>
      <c r="F14" s="51">
        <f t="shared" si="1"/>
        <v>6713.299999999999</v>
      </c>
      <c r="G14" s="51">
        <v>401.1</v>
      </c>
      <c r="H14" s="181">
        <f t="shared" si="2"/>
        <v>7114.4</v>
      </c>
      <c r="I14" s="51">
        <f>-1190.3+9</f>
        <v>-1181.3</v>
      </c>
      <c r="J14" s="181">
        <f t="shared" si="3"/>
        <v>5933.099999999999</v>
      </c>
      <c r="K14" s="51">
        <v>246.1</v>
      </c>
      <c r="L14" s="181">
        <f t="shared" si="3"/>
        <v>6179.2</v>
      </c>
      <c r="M14" s="51">
        <v>873.2</v>
      </c>
      <c r="N14" s="51">
        <v>7044</v>
      </c>
      <c r="O14" s="51">
        <v>4651.1</v>
      </c>
    </row>
    <row r="15" spans="1:15" ht="20.25">
      <c r="A15" s="54" t="s">
        <v>40</v>
      </c>
      <c r="B15" s="47" t="s">
        <v>15</v>
      </c>
      <c r="C15" s="47"/>
      <c r="D15" s="48">
        <f aca="true" t="shared" si="4" ref="D15:O15">D16</f>
        <v>448.9</v>
      </c>
      <c r="E15" s="48">
        <f t="shared" si="4"/>
        <v>0</v>
      </c>
      <c r="F15" s="48">
        <f t="shared" si="4"/>
        <v>448.9</v>
      </c>
      <c r="G15" s="48">
        <f t="shared" si="4"/>
        <v>0</v>
      </c>
      <c r="H15" s="48">
        <f t="shared" si="4"/>
        <v>448.9</v>
      </c>
      <c r="I15" s="48">
        <f t="shared" si="4"/>
        <v>0</v>
      </c>
      <c r="J15" s="48">
        <f t="shared" si="4"/>
        <v>448.9</v>
      </c>
      <c r="K15" s="48">
        <f t="shared" si="4"/>
        <v>0</v>
      </c>
      <c r="L15" s="48">
        <f t="shared" si="4"/>
        <v>448.9</v>
      </c>
      <c r="M15" s="48">
        <f t="shared" si="4"/>
        <v>0</v>
      </c>
      <c r="N15" s="48">
        <f t="shared" si="4"/>
        <v>448.9</v>
      </c>
      <c r="O15" s="48">
        <f t="shared" si="4"/>
        <v>336.1</v>
      </c>
    </row>
    <row r="16" spans="1:15" s="4" customFormat="1" ht="21" customHeight="1">
      <c r="A16" s="53" t="s">
        <v>41</v>
      </c>
      <c r="B16" s="50" t="s">
        <v>15</v>
      </c>
      <c r="C16" s="50" t="s">
        <v>6</v>
      </c>
      <c r="D16" s="51">
        <v>448.9</v>
      </c>
      <c r="E16" s="51"/>
      <c r="F16" s="51">
        <f>D16+E16</f>
        <v>448.9</v>
      </c>
      <c r="G16" s="51"/>
      <c r="H16" s="51">
        <f>F16+G16</f>
        <v>448.9</v>
      </c>
      <c r="I16" s="51"/>
      <c r="J16" s="51">
        <f>H16+I16</f>
        <v>448.9</v>
      </c>
      <c r="K16" s="51"/>
      <c r="L16" s="51">
        <f>J16+K16</f>
        <v>448.9</v>
      </c>
      <c r="M16" s="51"/>
      <c r="N16" s="51">
        <f>L16+M16</f>
        <v>448.9</v>
      </c>
      <c r="O16" s="51">
        <v>336.1</v>
      </c>
    </row>
    <row r="17" spans="1:15" ht="20.25">
      <c r="A17" s="55" t="s">
        <v>16</v>
      </c>
      <c r="B17" s="47" t="s">
        <v>6</v>
      </c>
      <c r="C17" s="47"/>
      <c r="D17" s="48">
        <f aca="true" t="shared" si="5" ref="D17:J17">D18+D19</f>
        <v>835.9</v>
      </c>
      <c r="E17" s="48">
        <f t="shared" si="5"/>
        <v>22.5</v>
      </c>
      <c r="F17" s="48">
        <f t="shared" si="5"/>
        <v>858.4</v>
      </c>
      <c r="G17" s="48">
        <f t="shared" si="5"/>
        <v>250</v>
      </c>
      <c r="H17" s="48">
        <f t="shared" si="5"/>
        <v>1108.4</v>
      </c>
      <c r="I17" s="48">
        <f t="shared" si="5"/>
        <v>0</v>
      </c>
      <c r="J17" s="48">
        <f t="shared" si="5"/>
        <v>1108.4</v>
      </c>
      <c r="K17" s="48">
        <f>K18+K19</f>
        <v>95.8</v>
      </c>
      <c r="L17" s="48">
        <f>L18+L19</f>
        <v>1204.2</v>
      </c>
      <c r="M17" s="48">
        <f>M18+M19</f>
        <v>0</v>
      </c>
      <c r="N17" s="48">
        <f>N18+N19</f>
        <v>1204.2</v>
      </c>
      <c r="O17" s="48">
        <f>O18+O19</f>
        <v>700.4</v>
      </c>
    </row>
    <row r="18" spans="1:15" s="97" customFormat="1" ht="36.75" customHeight="1">
      <c r="A18" s="53" t="s">
        <v>89</v>
      </c>
      <c r="B18" s="50" t="s">
        <v>6</v>
      </c>
      <c r="C18" s="50" t="s">
        <v>17</v>
      </c>
      <c r="D18" s="51">
        <v>833.9</v>
      </c>
      <c r="E18" s="51">
        <v>22.5</v>
      </c>
      <c r="F18" s="51">
        <f>D18+E18</f>
        <v>856.4</v>
      </c>
      <c r="G18" s="51">
        <v>250</v>
      </c>
      <c r="H18" s="51">
        <f>F18+G18</f>
        <v>1106.4</v>
      </c>
      <c r="I18" s="51"/>
      <c r="J18" s="51">
        <f>H18+I18</f>
        <v>1106.4</v>
      </c>
      <c r="K18" s="51">
        <v>95.8</v>
      </c>
      <c r="L18" s="51">
        <f>J18+K18</f>
        <v>1202.2</v>
      </c>
      <c r="M18" s="51"/>
      <c r="N18" s="51">
        <f>L18+M18</f>
        <v>1202.2</v>
      </c>
      <c r="O18" s="51">
        <v>700.4</v>
      </c>
    </row>
    <row r="19" spans="1:15" ht="18.75" customHeight="1">
      <c r="A19" s="53" t="s">
        <v>151</v>
      </c>
      <c r="B19" s="50" t="s">
        <v>6</v>
      </c>
      <c r="C19" s="50" t="s">
        <v>150</v>
      </c>
      <c r="D19" s="51">
        <v>2</v>
      </c>
      <c r="E19" s="51"/>
      <c r="F19" s="51">
        <f>D19+E19</f>
        <v>2</v>
      </c>
      <c r="G19" s="51"/>
      <c r="H19" s="51">
        <f>F19+G19</f>
        <v>2</v>
      </c>
      <c r="I19" s="51"/>
      <c r="J19" s="51">
        <f>H19+I19</f>
        <v>2</v>
      </c>
      <c r="K19" s="51"/>
      <c r="L19" s="51">
        <f>J19+K19</f>
        <v>2</v>
      </c>
      <c r="M19" s="51"/>
      <c r="N19" s="51">
        <f>L19+M19</f>
        <v>2</v>
      </c>
      <c r="O19" s="51">
        <v>0</v>
      </c>
    </row>
    <row r="20" spans="1:15" ht="20.25">
      <c r="A20" s="55" t="s">
        <v>19</v>
      </c>
      <c r="B20" s="47" t="s">
        <v>7</v>
      </c>
      <c r="C20" s="47"/>
      <c r="D20" s="48">
        <f aca="true" t="shared" si="6" ref="D20:J20">D25+D21+D24+D22+D23</f>
        <v>4264.2</v>
      </c>
      <c r="E20" s="48">
        <f t="shared" si="6"/>
        <v>3828.2</v>
      </c>
      <c r="F20" s="48">
        <f t="shared" si="6"/>
        <v>8092.4</v>
      </c>
      <c r="G20" s="48">
        <f t="shared" si="6"/>
        <v>-157.1</v>
      </c>
      <c r="H20" s="48">
        <f t="shared" si="6"/>
        <v>7935.3</v>
      </c>
      <c r="I20" s="48">
        <f t="shared" si="6"/>
        <v>0</v>
      </c>
      <c r="J20" s="48">
        <f t="shared" si="6"/>
        <v>7935.3</v>
      </c>
      <c r="K20" s="48">
        <f>K25+K21+K24+K22+K23</f>
        <v>0</v>
      </c>
      <c r="L20" s="48">
        <f>L25+L21+L24+L22+L23</f>
        <v>7935.3</v>
      </c>
      <c r="M20" s="48">
        <f>M25+M21+M24+M22+M23</f>
        <v>-771.2</v>
      </c>
      <c r="N20" s="48">
        <f>N25+N21+N24+N22+N23</f>
        <v>7164.1</v>
      </c>
      <c r="O20" s="48">
        <f>O25+O21+O24+O22+O23</f>
        <v>5640.6</v>
      </c>
    </row>
    <row r="21" spans="1:15" ht="18.75" customHeight="1">
      <c r="A21" s="53" t="s">
        <v>64</v>
      </c>
      <c r="B21" s="50" t="s">
        <v>7</v>
      </c>
      <c r="C21" s="50" t="s">
        <v>5</v>
      </c>
      <c r="D21" s="51">
        <v>392.1</v>
      </c>
      <c r="E21" s="51"/>
      <c r="F21" s="51">
        <f>D21+E21</f>
        <v>392.1</v>
      </c>
      <c r="G21" s="51"/>
      <c r="H21" s="51">
        <f>F21+G21</f>
        <v>392.1</v>
      </c>
      <c r="I21" s="51"/>
      <c r="J21" s="51">
        <f>H21+I21</f>
        <v>392.1</v>
      </c>
      <c r="K21" s="51"/>
      <c r="L21" s="51">
        <f>J21+K21</f>
        <v>392.1</v>
      </c>
      <c r="M21" s="51"/>
      <c r="N21" s="51">
        <f>L21+M21</f>
        <v>392.1</v>
      </c>
      <c r="O21" s="51">
        <v>293.9</v>
      </c>
    </row>
    <row r="22" spans="1:15" ht="20.25" customHeight="1">
      <c r="A22" s="53" t="s">
        <v>266</v>
      </c>
      <c r="B22" s="50" t="s">
        <v>7</v>
      </c>
      <c r="C22" s="50" t="s">
        <v>8</v>
      </c>
      <c r="D22" s="51">
        <v>61</v>
      </c>
      <c r="E22" s="51"/>
      <c r="F22" s="51">
        <f>D22+E22</f>
        <v>61</v>
      </c>
      <c r="G22" s="51"/>
      <c r="H22" s="51">
        <f>F22+G22</f>
        <v>61</v>
      </c>
      <c r="I22" s="51"/>
      <c r="J22" s="51">
        <f>H22+I22</f>
        <v>61</v>
      </c>
      <c r="K22" s="51"/>
      <c r="L22" s="51">
        <f>J22+K22</f>
        <v>61</v>
      </c>
      <c r="M22" s="51"/>
      <c r="N22" s="51">
        <f>L22+M22</f>
        <v>61</v>
      </c>
      <c r="O22" s="51">
        <v>46.1</v>
      </c>
    </row>
    <row r="23" spans="1:15" ht="16.5" customHeight="1">
      <c r="A23" s="53" t="s">
        <v>311</v>
      </c>
      <c r="B23" s="50" t="s">
        <v>7</v>
      </c>
      <c r="C23" s="50" t="s">
        <v>9</v>
      </c>
      <c r="D23" s="51">
        <v>20</v>
      </c>
      <c r="E23" s="51"/>
      <c r="F23" s="51">
        <f>D23+E23</f>
        <v>20</v>
      </c>
      <c r="G23" s="51">
        <v>21.3</v>
      </c>
      <c r="H23" s="51">
        <f>F23+G23</f>
        <v>41.3</v>
      </c>
      <c r="I23" s="51"/>
      <c r="J23" s="51">
        <f>H23+I23</f>
        <v>41.3</v>
      </c>
      <c r="K23" s="51"/>
      <c r="L23" s="51">
        <f>J23+K23</f>
        <v>41.3</v>
      </c>
      <c r="M23" s="51"/>
      <c r="N23" s="51">
        <f>L23+M23</f>
        <v>41.3</v>
      </c>
      <c r="O23" s="51">
        <v>41.3</v>
      </c>
    </row>
    <row r="24" spans="1:15" ht="18" customHeight="1">
      <c r="A24" s="53" t="s">
        <v>104</v>
      </c>
      <c r="B24" s="50" t="s">
        <v>7</v>
      </c>
      <c r="C24" s="50" t="s">
        <v>17</v>
      </c>
      <c r="D24" s="51">
        <f>2902+40</f>
        <v>2942</v>
      </c>
      <c r="E24" s="51">
        <v>3917</v>
      </c>
      <c r="F24" s="51">
        <f>D24+E24</f>
        <v>6859</v>
      </c>
      <c r="G24" s="51">
        <v>-160</v>
      </c>
      <c r="H24" s="51">
        <f>F24+G24</f>
        <v>6699</v>
      </c>
      <c r="I24" s="51"/>
      <c r="J24" s="51">
        <f>H24+I24</f>
        <v>6699</v>
      </c>
      <c r="K24" s="51"/>
      <c r="L24" s="51">
        <f>J24+K24</f>
        <v>6699</v>
      </c>
      <c r="M24" s="51">
        <v>-576.2</v>
      </c>
      <c r="N24" s="51">
        <f>L24+M24</f>
        <v>6122.8</v>
      </c>
      <c r="O24" s="51">
        <v>5249.5</v>
      </c>
    </row>
    <row r="25" spans="1:15" ht="19.5" customHeight="1">
      <c r="A25" s="56" t="s">
        <v>20</v>
      </c>
      <c r="B25" s="50" t="s">
        <v>7</v>
      </c>
      <c r="C25" s="50" t="s">
        <v>12</v>
      </c>
      <c r="D25" s="51">
        <v>849.1</v>
      </c>
      <c r="E25" s="51">
        <v>-88.8</v>
      </c>
      <c r="F25" s="51">
        <f>D25+E25</f>
        <v>760.3000000000001</v>
      </c>
      <c r="G25" s="51">
        <v>-18.4</v>
      </c>
      <c r="H25" s="51">
        <f>F25+G25</f>
        <v>741.9000000000001</v>
      </c>
      <c r="I25" s="51"/>
      <c r="J25" s="51">
        <f>H25+I25</f>
        <v>741.9000000000001</v>
      </c>
      <c r="K25" s="51"/>
      <c r="L25" s="51">
        <f>J25+K25</f>
        <v>741.9000000000001</v>
      </c>
      <c r="M25" s="51">
        <v>-195</v>
      </c>
      <c r="N25" s="51">
        <f>L25+M25</f>
        <v>546.9000000000001</v>
      </c>
      <c r="O25" s="51">
        <v>9.8</v>
      </c>
    </row>
    <row r="26" spans="1:15" s="97" customFormat="1" ht="20.25">
      <c r="A26" s="55" t="s">
        <v>21</v>
      </c>
      <c r="B26" s="47" t="s">
        <v>8</v>
      </c>
      <c r="C26" s="47"/>
      <c r="D26" s="48">
        <f aca="true" t="shared" si="7" ref="D26:J26">D27+D28+D29+D30</f>
        <v>10051.2</v>
      </c>
      <c r="E26" s="48">
        <f t="shared" si="7"/>
        <v>12781.1</v>
      </c>
      <c r="F26" s="48">
        <f t="shared" si="7"/>
        <v>22832.3</v>
      </c>
      <c r="G26" s="48">
        <f t="shared" si="7"/>
        <v>66.30000000000001</v>
      </c>
      <c r="H26" s="48">
        <f t="shared" si="7"/>
        <v>22898.6</v>
      </c>
      <c r="I26" s="48">
        <f t="shared" si="7"/>
        <v>0</v>
      </c>
      <c r="J26" s="48">
        <f t="shared" si="7"/>
        <v>22898.6</v>
      </c>
      <c r="K26" s="48">
        <f>K27+K28+K29+K30</f>
        <v>0</v>
      </c>
      <c r="L26" s="48">
        <f>L27+L28+L29+L30</f>
        <v>22898.6</v>
      </c>
      <c r="M26" s="48">
        <f>M27+M28+M29+M30</f>
        <v>110.5</v>
      </c>
      <c r="N26" s="48">
        <f>N27+N28+N29+N30</f>
        <v>23009.1</v>
      </c>
      <c r="O26" s="48">
        <f>O27+O28+O29+O30</f>
        <v>8919.2</v>
      </c>
    </row>
    <row r="27" spans="1:15" s="97" customFormat="1" ht="17.25" customHeight="1">
      <c r="A27" s="56" t="s">
        <v>31</v>
      </c>
      <c r="B27" s="50" t="s">
        <v>8</v>
      </c>
      <c r="C27" s="50" t="s">
        <v>5</v>
      </c>
      <c r="D27" s="51">
        <v>258.6</v>
      </c>
      <c r="E27" s="51"/>
      <c r="F27" s="51">
        <f>D27+E27</f>
        <v>258.6</v>
      </c>
      <c r="G27" s="51"/>
      <c r="H27" s="51">
        <f>F27+G27</f>
        <v>258.6</v>
      </c>
      <c r="I27" s="51"/>
      <c r="J27" s="51">
        <f>H27+I27</f>
        <v>258.6</v>
      </c>
      <c r="K27" s="51"/>
      <c r="L27" s="51">
        <f>J27+K27</f>
        <v>258.6</v>
      </c>
      <c r="M27" s="51"/>
      <c r="N27" s="51">
        <f aca="true" t="shared" si="8" ref="N27:O30">L27+M27</f>
        <v>258.6</v>
      </c>
      <c r="O27" s="51">
        <v>128.7</v>
      </c>
    </row>
    <row r="28" spans="1:15" s="97" customFormat="1" ht="18" customHeight="1" hidden="1">
      <c r="A28" s="53" t="s">
        <v>29</v>
      </c>
      <c r="B28" s="50" t="s">
        <v>8</v>
      </c>
      <c r="C28" s="50" t="s">
        <v>15</v>
      </c>
      <c r="D28" s="51"/>
      <c r="E28" s="51"/>
      <c r="F28" s="51">
        <f>D28+E28</f>
        <v>0</v>
      </c>
      <c r="G28" s="51"/>
      <c r="H28" s="51">
        <f>F28+G28</f>
        <v>0</v>
      </c>
      <c r="I28" s="51"/>
      <c r="J28" s="51">
        <f>H28+I28</f>
        <v>0</v>
      </c>
      <c r="K28" s="51"/>
      <c r="L28" s="51">
        <f>J28+K28</f>
        <v>0</v>
      </c>
      <c r="M28" s="51"/>
      <c r="N28" s="51">
        <f t="shared" si="8"/>
        <v>0</v>
      </c>
      <c r="O28" s="51">
        <f t="shared" si="8"/>
        <v>0</v>
      </c>
    </row>
    <row r="29" spans="1:15" s="97" customFormat="1" ht="19.5" customHeight="1">
      <c r="A29" s="53" t="s">
        <v>46</v>
      </c>
      <c r="B29" s="50" t="s">
        <v>8</v>
      </c>
      <c r="C29" s="50" t="s">
        <v>6</v>
      </c>
      <c r="D29" s="51">
        <v>9792.6</v>
      </c>
      <c r="E29" s="51">
        <v>12781.1</v>
      </c>
      <c r="F29" s="51">
        <f>D29+E29</f>
        <v>22573.7</v>
      </c>
      <c r="G29" s="51">
        <f>-295+0.1</f>
        <v>-294.9</v>
      </c>
      <c r="H29" s="51">
        <f>F29+G29</f>
        <v>22278.8</v>
      </c>
      <c r="I29" s="51"/>
      <c r="J29" s="51">
        <f>H29+I29</f>
        <v>22278.8</v>
      </c>
      <c r="K29" s="51"/>
      <c r="L29" s="51">
        <f>J29+K29</f>
        <v>22278.8</v>
      </c>
      <c r="M29" s="51">
        <v>107</v>
      </c>
      <c r="N29" s="51">
        <f t="shared" si="8"/>
        <v>22385.8</v>
      </c>
      <c r="O29" s="51">
        <v>8425.8</v>
      </c>
    </row>
    <row r="30" spans="1:15" s="97" customFormat="1" ht="19.5" customHeight="1">
      <c r="A30" s="53" t="s">
        <v>88</v>
      </c>
      <c r="B30" s="50" t="s">
        <v>8</v>
      </c>
      <c r="C30" s="50" t="s">
        <v>8</v>
      </c>
      <c r="D30" s="51"/>
      <c r="E30" s="51"/>
      <c r="F30" s="51">
        <f>D30+E30</f>
        <v>0</v>
      </c>
      <c r="G30" s="51">
        <f>361.3-0.1</f>
        <v>361.2</v>
      </c>
      <c r="H30" s="51">
        <f>F30+G30</f>
        <v>361.2</v>
      </c>
      <c r="I30" s="51"/>
      <c r="J30" s="51">
        <f>H30+I30</f>
        <v>361.2</v>
      </c>
      <c r="K30" s="51"/>
      <c r="L30" s="51">
        <f>J30+K30</f>
        <v>361.2</v>
      </c>
      <c r="M30" s="51">
        <v>3.5</v>
      </c>
      <c r="N30" s="51">
        <f t="shared" si="8"/>
        <v>364.7</v>
      </c>
      <c r="O30" s="51">
        <v>364.7</v>
      </c>
    </row>
    <row r="31" spans="1:15" s="97" customFormat="1" ht="18" customHeight="1">
      <c r="A31" s="54" t="s">
        <v>22</v>
      </c>
      <c r="B31" s="47" t="s">
        <v>10</v>
      </c>
      <c r="C31" s="47"/>
      <c r="D31" s="48">
        <f aca="true" t="shared" si="9" ref="D31:J31">D32+D33+D35+D36+D37+D34</f>
        <v>148757.8</v>
      </c>
      <c r="E31" s="48">
        <f t="shared" si="9"/>
        <v>-8197.4</v>
      </c>
      <c r="F31" s="48">
        <f t="shared" si="9"/>
        <v>140560.4</v>
      </c>
      <c r="G31" s="48">
        <f t="shared" si="9"/>
        <v>10258.6</v>
      </c>
      <c r="H31" s="48">
        <f t="shared" si="9"/>
        <v>150819</v>
      </c>
      <c r="I31" s="48">
        <f t="shared" si="9"/>
        <v>1881.4</v>
      </c>
      <c r="J31" s="48">
        <f t="shared" si="9"/>
        <v>152700.4</v>
      </c>
      <c r="K31" s="48">
        <f>K32+K33+K35+K36+K37+K34</f>
        <v>4618.5</v>
      </c>
      <c r="L31" s="48">
        <f>L32+L33+L35+L36+L37+L34</f>
        <v>157318.90000000002</v>
      </c>
      <c r="M31" s="48">
        <f>M32+M33+M35+M36+M37+M34</f>
        <v>12760.4</v>
      </c>
      <c r="N31" s="48">
        <f>N32+N33+N35+N36+N37+N34</f>
        <v>170351.2</v>
      </c>
      <c r="O31" s="48">
        <f>O32+O33+O35+O36+O37+O34</f>
        <v>97097.4</v>
      </c>
    </row>
    <row r="32" spans="1:15" s="97" customFormat="1" ht="19.5" customHeight="1">
      <c r="A32" s="53" t="s">
        <v>30</v>
      </c>
      <c r="B32" s="50" t="s">
        <v>10</v>
      </c>
      <c r="C32" s="50" t="s">
        <v>5</v>
      </c>
      <c r="D32" s="51">
        <v>52555.1</v>
      </c>
      <c r="E32" s="51">
        <v>-92.4</v>
      </c>
      <c r="F32" s="51">
        <f aca="true" t="shared" si="10" ref="F32:F37">D32+E32</f>
        <v>52462.7</v>
      </c>
      <c r="G32" s="51">
        <v>5829.4</v>
      </c>
      <c r="H32" s="51">
        <f aca="true" t="shared" si="11" ref="H32:H37">F32+G32</f>
        <v>58292.1</v>
      </c>
      <c r="I32" s="51">
        <v>1200</v>
      </c>
      <c r="J32" s="51">
        <f aca="true" t="shared" si="12" ref="J32:L37">H32+I32</f>
        <v>59492.1</v>
      </c>
      <c r="K32" s="51">
        <v>3451.9</v>
      </c>
      <c r="L32" s="51">
        <f t="shared" si="12"/>
        <v>62944</v>
      </c>
      <c r="M32" s="51"/>
      <c r="N32" s="51">
        <f>L32+M32</f>
        <v>62944</v>
      </c>
      <c r="O32" s="51">
        <v>39351.7</v>
      </c>
    </row>
    <row r="33" spans="1:15" s="97" customFormat="1" ht="18" customHeight="1">
      <c r="A33" s="53" t="s">
        <v>23</v>
      </c>
      <c r="B33" s="50" t="s">
        <v>10</v>
      </c>
      <c r="C33" s="50" t="s">
        <v>15</v>
      </c>
      <c r="D33" s="51">
        <v>61485.6</v>
      </c>
      <c r="E33" s="51">
        <v>20.4</v>
      </c>
      <c r="F33" s="51">
        <f t="shared" si="10"/>
        <v>61506</v>
      </c>
      <c r="G33" s="51">
        <v>2565</v>
      </c>
      <c r="H33" s="51">
        <f t="shared" si="11"/>
        <v>64071</v>
      </c>
      <c r="I33" s="51">
        <v>681.4</v>
      </c>
      <c r="J33" s="51">
        <f t="shared" si="12"/>
        <v>64752.4</v>
      </c>
      <c r="K33" s="51"/>
      <c r="L33" s="51">
        <f t="shared" si="12"/>
        <v>64752.4</v>
      </c>
      <c r="M33" s="51">
        <f>12752.9+7.5</f>
        <v>12760.4</v>
      </c>
      <c r="N33" s="51">
        <f>L33+M33</f>
        <v>77512.8</v>
      </c>
      <c r="O33" s="51">
        <v>40161.9</v>
      </c>
    </row>
    <row r="34" spans="1:15" s="97" customFormat="1" ht="20.25">
      <c r="A34" s="53" t="s">
        <v>309</v>
      </c>
      <c r="B34" s="50" t="s">
        <v>10</v>
      </c>
      <c r="C34" s="50" t="s">
        <v>6</v>
      </c>
      <c r="D34" s="51">
        <v>24218</v>
      </c>
      <c r="E34" s="51">
        <v>-8172.6</v>
      </c>
      <c r="F34" s="51">
        <f t="shared" si="10"/>
        <v>16045.4</v>
      </c>
      <c r="G34" s="51">
        <v>1505</v>
      </c>
      <c r="H34" s="51">
        <f t="shared" si="11"/>
        <v>17550.4</v>
      </c>
      <c r="I34" s="51"/>
      <c r="J34" s="51">
        <f t="shared" si="12"/>
        <v>17550.4</v>
      </c>
      <c r="K34" s="51">
        <v>1011.4</v>
      </c>
      <c r="L34" s="51">
        <f t="shared" si="12"/>
        <v>18561.800000000003</v>
      </c>
      <c r="M34" s="51"/>
      <c r="N34" s="51">
        <f>L34+M34</f>
        <v>18561.800000000003</v>
      </c>
      <c r="O34" s="51">
        <v>10900.5</v>
      </c>
    </row>
    <row r="35" spans="1:15" s="97" customFormat="1" ht="21" customHeight="1">
      <c r="A35" s="53" t="s">
        <v>90</v>
      </c>
      <c r="B35" s="50" t="s">
        <v>10</v>
      </c>
      <c r="C35" s="50" t="s">
        <v>8</v>
      </c>
      <c r="D35" s="51">
        <v>356.4</v>
      </c>
      <c r="E35" s="51">
        <v>-29.8</v>
      </c>
      <c r="F35" s="51">
        <f t="shared" si="10"/>
        <v>326.59999999999997</v>
      </c>
      <c r="G35" s="51"/>
      <c r="H35" s="51">
        <f t="shared" si="11"/>
        <v>326.59999999999997</v>
      </c>
      <c r="I35" s="51"/>
      <c r="J35" s="51">
        <f t="shared" si="12"/>
        <v>326.59999999999997</v>
      </c>
      <c r="K35" s="51"/>
      <c r="L35" s="51">
        <f t="shared" si="12"/>
        <v>326.59999999999997</v>
      </c>
      <c r="M35" s="51"/>
      <c r="N35" s="51">
        <f>L35+M35</f>
        <v>326.59999999999997</v>
      </c>
      <c r="O35" s="51">
        <v>140.9</v>
      </c>
    </row>
    <row r="36" spans="1:15" s="97" customFormat="1" ht="18" customHeight="1">
      <c r="A36" s="53" t="s">
        <v>310</v>
      </c>
      <c r="B36" s="50" t="s">
        <v>10</v>
      </c>
      <c r="C36" s="50" t="s">
        <v>10</v>
      </c>
      <c r="D36" s="51">
        <v>940</v>
      </c>
      <c r="E36" s="51">
        <v>62</v>
      </c>
      <c r="F36" s="51">
        <f t="shared" si="10"/>
        <v>1002</v>
      </c>
      <c r="G36" s="51"/>
      <c r="H36" s="51">
        <f t="shared" si="11"/>
        <v>1002</v>
      </c>
      <c r="I36" s="51"/>
      <c r="J36" s="51">
        <f t="shared" si="12"/>
        <v>1002</v>
      </c>
      <c r="K36" s="51"/>
      <c r="L36" s="51">
        <f t="shared" si="12"/>
        <v>1002</v>
      </c>
      <c r="M36" s="51"/>
      <c r="N36" s="51">
        <v>1273.8</v>
      </c>
      <c r="O36" s="51">
        <v>550.2</v>
      </c>
    </row>
    <row r="37" spans="1:15" s="97" customFormat="1" ht="20.25">
      <c r="A37" s="53" t="s">
        <v>24</v>
      </c>
      <c r="B37" s="50" t="s">
        <v>10</v>
      </c>
      <c r="C37" s="50" t="s">
        <v>17</v>
      </c>
      <c r="D37" s="51">
        <v>9202.7</v>
      </c>
      <c r="E37" s="51">
        <v>15</v>
      </c>
      <c r="F37" s="51">
        <f t="shared" si="10"/>
        <v>9217.7</v>
      </c>
      <c r="G37" s="51">
        <v>359.2</v>
      </c>
      <c r="H37" s="51">
        <f t="shared" si="11"/>
        <v>9576.900000000001</v>
      </c>
      <c r="I37" s="51"/>
      <c r="J37" s="51">
        <f t="shared" si="12"/>
        <v>9576.900000000001</v>
      </c>
      <c r="K37" s="51">
        <v>155.2</v>
      </c>
      <c r="L37" s="51">
        <f t="shared" si="12"/>
        <v>9732.100000000002</v>
      </c>
      <c r="M37" s="51"/>
      <c r="N37" s="51">
        <v>9732.2</v>
      </c>
      <c r="O37" s="51">
        <v>5992.2</v>
      </c>
    </row>
    <row r="38" spans="1:15" s="97" customFormat="1" ht="20.25">
      <c r="A38" s="55" t="s">
        <v>91</v>
      </c>
      <c r="B38" s="47" t="s">
        <v>11</v>
      </c>
      <c r="C38" s="47"/>
      <c r="D38" s="48">
        <f aca="true" t="shared" si="13" ref="D38:J38">D39+D40</f>
        <v>18037.1</v>
      </c>
      <c r="E38" s="48">
        <f t="shared" si="13"/>
        <v>574.5</v>
      </c>
      <c r="F38" s="48">
        <f t="shared" si="13"/>
        <v>18611.6</v>
      </c>
      <c r="G38" s="48">
        <f t="shared" si="13"/>
        <v>32535.1</v>
      </c>
      <c r="H38" s="48">
        <f t="shared" si="13"/>
        <v>51146.7</v>
      </c>
      <c r="I38" s="48">
        <f t="shared" si="13"/>
        <v>6075.8</v>
      </c>
      <c r="J38" s="48">
        <f t="shared" si="13"/>
        <v>57222.5</v>
      </c>
      <c r="K38" s="48">
        <f>K39+K40</f>
        <v>31922.1</v>
      </c>
      <c r="L38" s="48">
        <f>L39+L40</f>
        <v>89144.6</v>
      </c>
      <c r="M38" s="48">
        <f>M39+M40</f>
        <v>0</v>
      </c>
      <c r="N38" s="48">
        <f>N39+N40</f>
        <v>89144.6</v>
      </c>
      <c r="O38" s="48">
        <f>O39+O40</f>
        <v>23259.800000000003</v>
      </c>
    </row>
    <row r="39" spans="1:15" s="97" customFormat="1" ht="20.25">
      <c r="A39" s="53" t="s">
        <v>55</v>
      </c>
      <c r="B39" s="50" t="s">
        <v>11</v>
      </c>
      <c r="C39" s="50" t="s">
        <v>5</v>
      </c>
      <c r="D39" s="51">
        <v>10772.5</v>
      </c>
      <c r="E39" s="51">
        <v>574.5</v>
      </c>
      <c r="F39" s="51">
        <f>D39+E39</f>
        <v>11347</v>
      </c>
      <c r="G39" s="51">
        <v>2000</v>
      </c>
      <c r="H39" s="51">
        <f>F39+G39</f>
        <v>13347</v>
      </c>
      <c r="I39" s="51"/>
      <c r="J39" s="51">
        <f>H39+I39</f>
        <v>13347</v>
      </c>
      <c r="K39" s="51">
        <v>1715.3</v>
      </c>
      <c r="L39" s="51">
        <f>J39+K39</f>
        <v>15062.3</v>
      </c>
      <c r="M39" s="51"/>
      <c r="N39" s="51">
        <f>L39+M39</f>
        <v>15062.3</v>
      </c>
      <c r="O39" s="51">
        <v>8982.7</v>
      </c>
    </row>
    <row r="40" spans="1:15" s="97" customFormat="1" ht="20.25">
      <c r="A40" s="57" t="s">
        <v>68</v>
      </c>
      <c r="B40" s="50" t="s">
        <v>11</v>
      </c>
      <c r="C40" s="50" t="s">
        <v>7</v>
      </c>
      <c r="D40" s="51">
        <v>7264.6</v>
      </c>
      <c r="E40" s="51"/>
      <c r="F40" s="51">
        <f>D40+E40</f>
        <v>7264.6</v>
      </c>
      <c r="G40" s="51">
        <v>30535.1</v>
      </c>
      <c r="H40" s="51">
        <f>F40+G40</f>
        <v>37799.7</v>
      </c>
      <c r="I40" s="51">
        <v>6075.8</v>
      </c>
      <c r="J40" s="51">
        <f>H40+I40</f>
        <v>43875.5</v>
      </c>
      <c r="K40" s="51">
        <v>30206.8</v>
      </c>
      <c r="L40" s="51">
        <f>J40+K40</f>
        <v>74082.3</v>
      </c>
      <c r="M40" s="51"/>
      <c r="N40" s="51">
        <f>L40+M40</f>
        <v>74082.3</v>
      </c>
      <c r="O40" s="51">
        <v>14277.1</v>
      </c>
    </row>
    <row r="41" spans="1:15" s="97" customFormat="1" ht="20.25">
      <c r="A41" s="55" t="s">
        <v>26</v>
      </c>
      <c r="B41" s="47" t="s">
        <v>18</v>
      </c>
      <c r="C41" s="47"/>
      <c r="D41" s="48">
        <f aca="true" t="shared" si="14" ref="D41:J41">D42+D43+D44</f>
        <v>12245</v>
      </c>
      <c r="E41" s="48">
        <f t="shared" si="14"/>
        <v>0</v>
      </c>
      <c r="F41" s="48">
        <f t="shared" si="14"/>
        <v>12245</v>
      </c>
      <c r="G41" s="48">
        <f t="shared" si="14"/>
        <v>1217.1</v>
      </c>
      <c r="H41" s="48">
        <f t="shared" si="14"/>
        <v>13462.099999999999</v>
      </c>
      <c r="I41" s="48">
        <f t="shared" si="14"/>
        <v>0</v>
      </c>
      <c r="J41" s="48">
        <f t="shared" si="14"/>
        <v>13462.099999999999</v>
      </c>
      <c r="K41" s="48">
        <f>K42+K43+K44</f>
        <v>902.9</v>
      </c>
      <c r="L41" s="48">
        <f>L42+L43+L44</f>
        <v>14365</v>
      </c>
      <c r="M41" s="48">
        <f>M42+M43+M44</f>
        <v>411.7</v>
      </c>
      <c r="N41" s="48">
        <f>N42+N43+N44</f>
        <v>14776.699999999999</v>
      </c>
      <c r="O41" s="48">
        <f>O42+O43+O44</f>
        <v>10623.3</v>
      </c>
    </row>
    <row r="42" spans="1:15" s="97" customFormat="1" ht="20.25">
      <c r="A42" s="53" t="s">
        <v>27</v>
      </c>
      <c r="B42" s="50" t="s">
        <v>18</v>
      </c>
      <c r="C42" s="50" t="s">
        <v>6</v>
      </c>
      <c r="D42" s="51">
        <v>1235</v>
      </c>
      <c r="E42" s="51"/>
      <c r="F42" s="51">
        <f>D42+E42</f>
        <v>1235</v>
      </c>
      <c r="G42" s="51">
        <v>1159.3</v>
      </c>
      <c r="H42" s="51">
        <f>F42+G42</f>
        <v>2394.3</v>
      </c>
      <c r="I42" s="51"/>
      <c r="J42" s="51">
        <f>H42+I42</f>
        <v>2394.3</v>
      </c>
      <c r="K42" s="51">
        <v>902.9</v>
      </c>
      <c r="L42" s="51">
        <f>J42+K42</f>
        <v>3297.2000000000003</v>
      </c>
      <c r="M42" s="51">
        <v>411.7</v>
      </c>
      <c r="N42" s="51">
        <f>L42+M42</f>
        <v>3708.9</v>
      </c>
      <c r="O42" s="51">
        <v>3665.2</v>
      </c>
    </row>
    <row r="43" spans="1:15" s="97" customFormat="1" ht="17.25" customHeight="1">
      <c r="A43" s="58" t="s">
        <v>57</v>
      </c>
      <c r="B43" s="50" t="s">
        <v>18</v>
      </c>
      <c r="C43" s="50" t="s">
        <v>7</v>
      </c>
      <c r="D43" s="51">
        <v>11010</v>
      </c>
      <c r="E43" s="51"/>
      <c r="F43" s="51">
        <f>D43+E43</f>
        <v>11010</v>
      </c>
      <c r="G43" s="51"/>
      <c r="H43" s="51">
        <f>F43+G43</f>
        <v>11010</v>
      </c>
      <c r="I43" s="51"/>
      <c r="J43" s="51">
        <f>H43+I43</f>
        <v>11010</v>
      </c>
      <c r="K43" s="51"/>
      <c r="L43" s="51">
        <f>J43+K43</f>
        <v>11010</v>
      </c>
      <c r="M43" s="51"/>
      <c r="N43" s="51">
        <f>L43+M43</f>
        <v>11010</v>
      </c>
      <c r="O43" s="51">
        <v>6900.3</v>
      </c>
    </row>
    <row r="44" spans="1:15" s="97" customFormat="1" ht="21.75" customHeight="1">
      <c r="A44" s="58" t="s">
        <v>28</v>
      </c>
      <c r="B44" s="50" t="s">
        <v>18</v>
      </c>
      <c r="C44" s="50" t="s">
        <v>9</v>
      </c>
      <c r="D44" s="51">
        <v>0</v>
      </c>
      <c r="E44" s="51"/>
      <c r="F44" s="51">
        <f>D44+E44</f>
        <v>0</v>
      </c>
      <c r="G44" s="51">
        <v>57.8</v>
      </c>
      <c r="H44" s="51">
        <f>F44+G44</f>
        <v>57.8</v>
      </c>
      <c r="I44" s="51"/>
      <c r="J44" s="51">
        <f>H44+I44</f>
        <v>57.8</v>
      </c>
      <c r="K44" s="51"/>
      <c r="L44" s="51">
        <f>J44+K44</f>
        <v>57.8</v>
      </c>
      <c r="M44" s="51"/>
      <c r="N44" s="51">
        <f>L44+M44</f>
        <v>57.8</v>
      </c>
      <c r="O44" s="51">
        <v>57.8</v>
      </c>
    </row>
    <row r="45" spans="1:15" s="97" customFormat="1" ht="20.25">
      <c r="A45" s="55" t="s">
        <v>56</v>
      </c>
      <c r="B45" s="47" t="s">
        <v>66</v>
      </c>
      <c r="C45" s="47"/>
      <c r="D45" s="48">
        <f aca="true" t="shared" si="15" ref="D45:J45">D48+D46+D47</f>
        <v>11248</v>
      </c>
      <c r="E45" s="48">
        <f t="shared" si="15"/>
        <v>8341.8</v>
      </c>
      <c r="F45" s="48">
        <f t="shared" si="15"/>
        <v>19589.8</v>
      </c>
      <c r="G45" s="48">
        <f t="shared" si="15"/>
        <v>3816.3</v>
      </c>
      <c r="H45" s="48">
        <f t="shared" si="15"/>
        <v>23406.1</v>
      </c>
      <c r="I45" s="48">
        <f t="shared" si="15"/>
        <v>0</v>
      </c>
      <c r="J45" s="48">
        <f t="shared" si="15"/>
        <v>23406.1</v>
      </c>
      <c r="K45" s="48">
        <f>K48+K46+K47</f>
        <v>3050.7</v>
      </c>
      <c r="L45" s="48">
        <f>L48+L46+L47</f>
        <v>26456.8</v>
      </c>
      <c r="M45" s="48">
        <f>M48+M46+M47</f>
        <v>0.1</v>
      </c>
      <c r="N45" s="48">
        <f>N48+N46+N47</f>
        <v>26456.9</v>
      </c>
      <c r="O45" s="48">
        <f>O48+O46+O47</f>
        <v>16715.1</v>
      </c>
    </row>
    <row r="46" spans="1:15" s="97" customFormat="1" ht="20.25">
      <c r="A46" s="53" t="s">
        <v>69</v>
      </c>
      <c r="B46" s="50" t="s">
        <v>66</v>
      </c>
      <c r="C46" s="50" t="s">
        <v>5</v>
      </c>
      <c r="D46" s="51">
        <v>5214.8</v>
      </c>
      <c r="E46" s="51">
        <v>122.4</v>
      </c>
      <c r="F46" s="51">
        <f>D46+E46</f>
        <v>5337.2</v>
      </c>
      <c r="G46" s="51">
        <v>990</v>
      </c>
      <c r="H46" s="51">
        <f>F46+G46</f>
        <v>6327.2</v>
      </c>
      <c r="I46" s="51"/>
      <c r="J46" s="51">
        <f>H46+I46</f>
        <v>6327.2</v>
      </c>
      <c r="K46" s="51">
        <v>527.1</v>
      </c>
      <c r="L46" s="51">
        <f>J46+K46</f>
        <v>6854.3</v>
      </c>
      <c r="M46" s="51"/>
      <c r="N46" s="51">
        <f>L46+M46</f>
        <v>6854.3</v>
      </c>
      <c r="O46" s="51">
        <v>5190</v>
      </c>
    </row>
    <row r="47" spans="1:15" s="97" customFormat="1" ht="20.25">
      <c r="A47" s="53" t="s">
        <v>428</v>
      </c>
      <c r="B47" s="50" t="s">
        <v>66</v>
      </c>
      <c r="C47" s="50" t="s">
        <v>15</v>
      </c>
      <c r="D47" s="51">
        <v>0</v>
      </c>
      <c r="E47" s="51">
        <v>8219.4</v>
      </c>
      <c r="F47" s="51">
        <f>D47+E47</f>
        <v>8219.4</v>
      </c>
      <c r="G47" s="51">
        <v>1950</v>
      </c>
      <c r="H47" s="51">
        <f>F47+G47</f>
        <v>10169.4</v>
      </c>
      <c r="I47" s="51"/>
      <c r="J47" s="51">
        <f>H47+I47</f>
        <v>10169.4</v>
      </c>
      <c r="K47" s="51">
        <v>1734.1</v>
      </c>
      <c r="L47" s="51">
        <f>J47+K47</f>
        <v>11903.5</v>
      </c>
      <c r="M47" s="51"/>
      <c r="N47" s="51">
        <f>L47+M47</f>
        <v>11903.5</v>
      </c>
      <c r="O47" s="51">
        <v>6917.3</v>
      </c>
    </row>
    <row r="48" spans="1:15" s="97" customFormat="1" ht="20.25">
      <c r="A48" s="53" t="s">
        <v>70</v>
      </c>
      <c r="B48" s="50" t="s">
        <v>66</v>
      </c>
      <c r="C48" s="50" t="s">
        <v>8</v>
      </c>
      <c r="D48" s="51">
        <v>6033.2</v>
      </c>
      <c r="E48" s="51"/>
      <c r="F48" s="51">
        <f>D48+E48</f>
        <v>6033.2</v>
      </c>
      <c r="G48" s="51">
        <v>876.3</v>
      </c>
      <c r="H48" s="51">
        <f>F48+G48</f>
        <v>6909.5</v>
      </c>
      <c r="I48" s="51"/>
      <c r="J48" s="51">
        <f>H48+I48</f>
        <v>6909.5</v>
      </c>
      <c r="K48" s="51">
        <v>789.5</v>
      </c>
      <c r="L48" s="51">
        <f>J48+K48</f>
        <v>7699</v>
      </c>
      <c r="M48" s="51">
        <v>0.1</v>
      </c>
      <c r="N48" s="51">
        <f>L48+M48</f>
        <v>7699.1</v>
      </c>
      <c r="O48" s="51">
        <v>4607.8</v>
      </c>
    </row>
    <row r="49" spans="1:15" s="97" customFormat="1" ht="20.25">
      <c r="A49" s="98" t="s">
        <v>71</v>
      </c>
      <c r="B49" s="47" t="s">
        <v>12</v>
      </c>
      <c r="C49" s="47"/>
      <c r="D49" s="48">
        <f aca="true" t="shared" si="16" ref="D49:O49">D50</f>
        <v>864</v>
      </c>
      <c r="E49" s="48">
        <f t="shared" si="16"/>
        <v>156</v>
      </c>
      <c r="F49" s="48">
        <f t="shared" si="16"/>
        <v>1020</v>
      </c>
      <c r="G49" s="48">
        <f t="shared" si="16"/>
        <v>343</v>
      </c>
      <c r="H49" s="48">
        <f t="shared" si="16"/>
        <v>1363</v>
      </c>
      <c r="I49" s="48">
        <f t="shared" si="16"/>
        <v>0</v>
      </c>
      <c r="J49" s="48">
        <f t="shared" si="16"/>
        <v>1363</v>
      </c>
      <c r="K49" s="48">
        <f t="shared" si="16"/>
        <v>363.6</v>
      </c>
      <c r="L49" s="48">
        <f t="shared" si="16"/>
        <v>1726.6</v>
      </c>
      <c r="M49" s="48">
        <f t="shared" si="16"/>
        <v>0</v>
      </c>
      <c r="N49" s="48">
        <f t="shared" si="16"/>
        <v>1726.6</v>
      </c>
      <c r="O49" s="48">
        <f t="shared" si="16"/>
        <v>1540.7</v>
      </c>
    </row>
    <row r="50" spans="1:15" s="97" customFormat="1" ht="20.25">
      <c r="A50" s="99" t="s">
        <v>25</v>
      </c>
      <c r="B50" s="50" t="s">
        <v>12</v>
      </c>
      <c r="C50" s="50" t="s">
        <v>15</v>
      </c>
      <c r="D50" s="51">
        <v>864</v>
      </c>
      <c r="E50" s="51">
        <v>156</v>
      </c>
      <c r="F50" s="51">
        <f>D50+E50</f>
        <v>1020</v>
      </c>
      <c r="G50" s="51">
        <v>343</v>
      </c>
      <c r="H50" s="51">
        <f>F50+G50</f>
        <v>1363</v>
      </c>
      <c r="I50" s="51"/>
      <c r="J50" s="51">
        <f>H50+I50</f>
        <v>1363</v>
      </c>
      <c r="K50" s="51">
        <v>363.6</v>
      </c>
      <c r="L50" s="51">
        <f>J50+K50</f>
        <v>1726.6</v>
      </c>
      <c r="M50" s="51"/>
      <c r="N50" s="51">
        <f>L50+M50</f>
        <v>1726.6</v>
      </c>
      <c r="O50" s="51">
        <v>1540.7</v>
      </c>
    </row>
    <row r="51" spans="1:15" s="97" customFormat="1" ht="16.5" customHeight="1" hidden="1">
      <c r="A51" s="98" t="s">
        <v>72</v>
      </c>
      <c r="B51" s="47" t="s">
        <v>67</v>
      </c>
      <c r="C51" s="47"/>
      <c r="D51" s="48">
        <f aca="true" t="shared" si="17" ref="D51:O51">D52</f>
        <v>595</v>
      </c>
      <c r="E51" s="48">
        <f t="shared" si="17"/>
        <v>-587.5</v>
      </c>
      <c r="F51" s="48">
        <f t="shared" si="17"/>
        <v>7.5</v>
      </c>
      <c r="G51" s="48">
        <f t="shared" si="17"/>
        <v>0</v>
      </c>
      <c r="H51" s="48">
        <f t="shared" si="17"/>
        <v>7.5</v>
      </c>
      <c r="I51" s="48">
        <f t="shared" si="17"/>
        <v>0</v>
      </c>
      <c r="J51" s="48">
        <f t="shared" si="17"/>
        <v>7.5</v>
      </c>
      <c r="K51" s="48">
        <f t="shared" si="17"/>
        <v>0</v>
      </c>
      <c r="L51" s="48">
        <f t="shared" si="17"/>
        <v>7.5</v>
      </c>
      <c r="M51" s="48">
        <f t="shared" si="17"/>
        <v>-7.5</v>
      </c>
      <c r="N51" s="48">
        <f t="shared" si="17"/>
        <v>0</v>
      </c>
      <c r="O51" s="48">
        <f t="shared" si="17"/>
        <v>0</v>
      </c>
    </row>
    <row r="52" spans="1:15" s="97" customFormat="1" ht="19.5" customHeight="1" hidden="1">
      <c r="A52" s="100" t="s">
        <v>92</v>
      </c>
      <c r="B52" s="50" t="s">
        <v>67</v>
      </c>
      <c r="C52" s="50" t="s">
        <v>5</v>
      </c>
      <c r="D52" s="51">
        <f>635-40</f>
        <v>595</v>
      </c>
      <c r="E52" s="51">
        <v>-587.5</v>
      </c>
      <c r="F52" s="51">
        <f>D52+E52</f>
        <v>7.5</v>
      </c>
      <c r="G52" s="51"/>
      <c r="H52" s="51">
        <f>F52+G52</f>
        <v>7.5</v>
      </c>
      <c r="I52" s="51"/>
      <c r="J52" s="51">
        <f>H52+I52</f>
        <v>7.5</v>
      </c>
      <c r="K52" s="51"/>
      <c r="L52" s="51">
        <f>J52+K52</f>
        <v>7.5</v>
      </c>
      <c r="M52" s="51">
        <v>-7.5</v>
      </c>
      <c r="N52" s="51">
        <f>L52+M52</f>
        <v>0</v>
      </c>
      <c r="O52" s="51">
        <v>0</v>
      </c>
    </row>
    <row r="53" spans="1:15" s="97" customFormat="1" ht="20.25">
      <c r="A53" s="45" t="s">
        <v>84</v>
      </c>
      <c r="B53" s="47"/>
      <c r="C53" s="47"/>
      <c r="D53" s="48">
        <f aca="true" t="shared" si="18" ref="D53:J53">D7+D15+D17+D20+D26+D31+D38+D41+D45+D49+D51</f>
        <v>232235.4</v>
      </c>
      <c r="E53" s="48">
        <f t="shared" si="18"/>
        <v>18504.1</v>
      </c>
      <c r="F53" s="48">
        <f t="shared" si="18"/>
        <v>250739.49999999997</v>
      </c>
      <c r="G53" s="48">
        <f t="shared" si="18"/>
        <v>48608.8</v>
      </c>
      <c r="H53" s="48">
        <f t="shared" si="18"/>
        <v>299348.29999999993</v>
      </c>
      <c r="I53" s="48">
        <f t="shared" si="18"/>
        <v>6775.900000000001</v>
      </c>
      <c r="J53" s="48">
        <f t="shared" si="18"/>
        <v>306124.19999999995</v>
      </c>
      <c r="K53" s="48">
        <f>K7+K15+K17+K20+K26+K31+K38+K41+K45+K49+K51</f>
        <v>41199.7</v>
      </c>
      <c r="L53" s="48">
        <f>L7+L15+L17+L20+L26+L31+L38+L41+L45+L49+L51</f>
        <v>347323.89999999997</v>
      </c>
      <c r="M53" s="48">
        <f>M7+M15+M17+M20+M26+M31+M38+M41+M45+M49+M51</f>
        <v>13362.7</v>
      </c>
      <c r="N53" s="48">
        <f>N7+N15+N17+N20+N26+N31+N38+N41+N45+N49+N51</f>
        <v>360958.4</v>
      </c>
      <c r="O53" s="48">
        <f>O7+O15+O17+O20+O26+O31+O38+O41+O45+O49+O51</f>
        <v>182204.19999999998</v>
      </c>
    </row>
  </sheetData>
  <sheetProtection/>
  <mergeCells count="2">
    <mergeCell ref="A3:C3"/>
    <mergeCell ref="A4:C4"/>
  </mergeCells>
  <printOptions/>
  <pageMargins left="1.1811023622047245" right="0.3937007874015748" top="0.3937007874015748" bottom="0.3937007874015748" header="0" footer="0"/>
  <pageSetup fitToHeight="1" fitToWidth="1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891"/>
  <sheetViews>
    <sheetView view="pageBreakPreview" zoomScale="75" zoomScaleSheetLayoutView="75" zoomScalePageLayoutView="70" workbookViewId="0" topLeftCell="B1">
      <selection activeCell="G14" sqref="G14"/>
    </sheetView>
  </sheetViews>
  <sheetFormatPr defaultColWidth="9.00390625" defaultRowHeight="12.75"/>
  <cols>
    <col min="1" max="1" width="0.6171875" style="60" hidden="1" customWidth="1"/>
    <col min="2" max="2" width="86.625" style="93" customWidth="1"/>
    <col min="3" max="3" width="6.75390625" style="62" customWidth="1"/>
    <col min="4" max="5" width="6.00390625" style="62" customWidth="1"/>
    <col min="6" max="6" width="17.625" style="62" bestFit="1" customWidth="1"/>
    <col min="7" max="7" width="6.00390625" style="62" bestFit="1" customWidth="1"/>
    <col min="8" max="8" width="11.375" style="60" hidden="1" customWidth="1"/>
    <col min="9" max="9" width="13.875" style="60" hidden="1" customWidth="1"/>
    <col min="10" max="10" width="11.375" style="60" hidden="1" customWidth="1"/>
    <col min="11" max="11" width="23.00390625" style="60" hidden="1" customWidth="1"/>
    <col min="12" max="12" width="14.375" style="60" hidden="1" customWidth="1"/>
    <col min="13" max="13" width="23.00390625" style="60" hidden="1" customWidth="1"/>
    <col min="14" max="14" width="11.375" style="60" hidden="1" customWidth="1"/>
    <col min="15" max="15" width="23.00390625" style="60" hidden="1" customWidth="1"/>
    <col min="16" max="16" width="11.375" style="60" hidden="1" customWidth="1"/>
    <col min="17" max="17" width="13.875" style="60" hidden="1" customWidth="1"/>
    <col min="18" max="18" width="16.00390625" style="60" customWidth="1"/>
    <col min="19" max="19" width="15.625" style="60" customWidth="1"/>
    <col min="20" max="16384" width="9.125" style="60" customWidth="1"/>
  </cols>
  <sheetData>
    <row r="1" spans="2:19" ht="20.25">
      <c r="B1" s="132"/>
      <c r="C1" s="134"/>
      <c r="D1" s="132"/>
      <c r="E1" s="132"/>
      <c r="G1" s="140"/>
      <c r="H1" s="140"/>
      <c r="I1" s="140"/>
      <c r="J1" s="140"/>
      <c r="K1" s="140"/>
      <c r="L1" s="140"/>
      <c r="M1" s="140"/>
      <c r="N1" s="140"/>
      <c r="O1" s="140"/>
      <c r="P1" s="140"/>
      <c r="S1" s="184" t="s">
        <v>517</v>
      </c>
    </row>
    <row r="2" spans="2:19" ht="20.25">
      <c r="B2" s="132"/>
      <c r="C2" s="134"/>
      <c r="D2" s="132"/>
      <c r="E2" s="132"/>
      <c r="G2" s="140"/>
      <c r="H2" s="140"/>
      <c r="I2" s="140"/>
      <c r="J2" s="140"/>
      <c r="K2" s="140"/>
      <c r="L2" s="140"/>
      <c r="M2" s="140"/>
      <c r="N2" s="140"/>
      <c r="O2" s="140"/>
      <c r="P2" s="140"/>
      <c r="S2" s="157"/>
    </row>
    <row r="3" spans="2:7" s="44" customFormat="1" ht="4.5" customHeight="1">
      <c r="B3" s="140"/>
      <c r="C3" s="140"/>
      <c r="D3" s="132"/>
      <c r="E3" s="132"/>
      <c r="F3" s="132"/>
      <c r="G3" s="132"/>
    </row>
    <row r="4" spans="2:7" ht="58.5" customHeight="1">
      <c r="B4" s="198" t="s">
        <v>413</v>
      </c>
      <c r="C4" s="199"/>
      <c r="D4" s="199"/>
      <c r="E4" s="199"/>
      <c r="F4" s="199"/>
      <c r="G4" s="199"/>
    </row>
    <row r="5" spans="2:7" ht="7.5" customHeight="1" hidden="1">
      <c r="B5" s="197"/>
      <c r="C5" s="197"/>
      <c r="D5" s="197"/>
      <c r="E5" s="197"/>
      <c r="F5" s="197"/>
      <c r="G5" s="197"/>
    </row>
    <row r="6" spans="2:7" ht="15.75" customHeight="1" hidden="1">
      <c r="B6" s="197"/>
      <c r="C6" s="197"/>
      <c r="D6" s="197"/>
      <c r="E6" s="197"/>
      <c r="F6" s="197"/>
      <c r="G6" s="197"/>
    </row>
    <row r="7" spans="2:7" ht="12" customHeight="1" hidden="1">
      <c r="B7" s="126"/>
      <c r="C7" s="126"/>
      <c r="D7" s="126"/>
      <c r="E7" s="126"/>
      <c r="F7" s="126"/>
      <c r="G7" s="126"/>
    </row>
    <row r="8" spans="2:19" ht="16.5" customHeight="1">
      <c r="B8" s="63"/>
      <c r="C8" s="64"/>
      <c r="D8" s="64"/>
      <c r="E8" s="64"/>
      <c r="F8" s="64"/>
      <c r="G8" s="64"/>
      <c r="L8" s="135" t="s">
        <v>32</v>
      </c>
      <c r="S8" s="193" t="s">
        <v>32</v>
      </c>
    </row>
    <row r="9" spans="2:19" ht="39" customHeight="1">
      <c r="B9" s="65" t="s">
        <v>0</v>
      </c>
      <c r="C9" s="66" t="s">
        <v>87</v>
      </c>
      <c r="D9" s="66" t="s">
        <v>1</v>
      </c>
      <c r="E9" s="66" t="s">
        <v>78</v>
      </c>
      <c r="F9" s="104" t="s">
        <v>33</v>
      </c>
      <c r="G9" s="66" t="s">
        <v>34</v>
      </c>
      <c r="H9" s="67" t="s">
        <v>63</v>
      </c>
      <c r="I9" s="120" t="s">
        <v>143</v>
      </c>
      <c r="J9" s="67" t="s">
        <v>63</v>
      </c>
      <c r="K9" s="120" t="s">
        <v>143</v>
      </c>
      <c r="L9" s="67" t="s">
        <v>63</v>
      </c>
      <c r="M9" s="120" t="s">
        <v>143</v>
      </c>
      <c r="N9" s="67" t="s">
        <v>63</v>
      </c>
      <c r="O9" s="120" t="s">
        <v>143</v>
      </c>
      <c r="P9" s="67" t="s">
        <v>63</v>
      </c>
      <c r="Q9" s="120" t="s">
        <v>143</v>
      </c>
      <c r="R9" s="190" t="s">
        <v>514</v>
      </c>
      <c r="S9" s="191" t="s">
        <v>515</v>
      </c>
    </row>
    <row r="10" spans="1:19" ht="7.5" customHeight="1">
      <c r="A10" s="60">
        <v>1</v>
      </c>
      <c r="B10" s="68"/>
      <c r="C10" s="69"/>
      <c r="D10" s="69"/>
      <c r="E10" s="69"/>
      <c r="F10" s="69"/>
      <c r="G10" s="69"/>
      <c r="H10" s="70"/>
      <c r="I10" s="136"/>
      <c r="J10" s="70"/>
      <c r="K10" s="136"/>
      <c r="L10" s="70"/>
      <c r="M10" s="136"/>
      <c r="N10" s="70"/>
      <c r="O10" s="136"/>
      <c r="P10" s="70"/>
      <c r="Q10" s="136"/>
      <c r="R10" s="70"/>
      <c r="S10" s="70"/>
    </row>
    <row r="11" spans="1:19" ht="16.5">
      <c r="A11" s="60">
        <v>1</v>
      </c>
      <c r="B11" s="27" t="s">
        <v>144</v>
      </c>
      <c r="C11" s="72" t="s">
        <v>79</v>
      </c>
      <c r="D11" s="13"/>
      <c r="E11" s="13"/>
      <c r="F11" s="72"/>
      <c r="G11" s="13"/>
      <c r="H11" s="80">
        <f aca="true" t="shared" si="0" ref="H11:R11">H22+H176+H12</f>
        <v>141400.19999999998</v>
      </c>
      <c r="I11" s="80">
        <f t="shared" si="0"/>
        <v>20.199999999999985</v>
      </c>
      <c r="J11" s="80">
        <f t="shared" si="0"/>
        <v>141420.4</v>
      </c>
      <c r="K11" s="80">
        <f t="shared" si="0"/>
        <v>9446.6</v>
      </c>
      <c r="L11" s="80">
        <f t="shared" si="0"/>
        <v>150867</v>
      </c>
      <c r="M11" s="80">
        <f t="shared" si="0"/>
        <v>1881.4</v>
      </c>
      <c r="N11" s="80">
        <f t="shared" si="0"/>
        <v>152748.4</v>
      </c>
      <c r="O11" s="80">
        <f t="shared" si="0"/>
        <v>3966.1</v>
      </c>
      <c r="P11" s="80">
        <f t="shared" si="0"/>
        <v>156714.5</v>
      </c>
      <c r="Q11" s="80">
        <f t="shared" si="0"/>
        <v>12760.400000000001</v>
      </c>
      <c r="R11" s="80">
        <f t="shared" si="0"/>
        <v>169746.8</v>
      </c>
      <c r="S11" s="80">
        <f>S22+S176+S12</f>
        <v>97483.5</v>
      </c>
    </row>
    <row r="12" spans="1:19" ht="16.5">
      <c r="A12" s="60">
        <v>1</v>
      </c>
      <c r="B12" s="27" t="s">
        <v>19</v>
      </c>
      <c r="C12" s="72" t="s">
        <v>79</v>
      </c>
      <c r="D12" s="13" t="s">
        <v>7</v>
      </c>
      <c r="E12" s="13"/>
      <c r="F12" s="72"/>
      <c r="G12" s="13"/>
      <c r="H12" s="14">
        <f aca="true" t="shared" si="1" ref="H12:S14">H13</f>
        <v>392.1</v>
      </c>
      <c r="I12" s="14">
        <f t="shared" si="1"/>
        <v>0</v>
      </c>
      <c r="J12" s="14">
        <f t="shared" si="1"/>
        <v>392.1</v>
      </c>
      <c r="K12" s="14">
        <f t="shared" si="1"/>
        <v>0</v>
      </c>
      <c r="L12" s="14">
        <f t="shared" si="1"/>
        <v>392.1</v>
      </c>
      <c r="M12" s="14">
        <f t="shared" si="1"/>
        <v>0</v>
      </c>
      <c r="N12" s="14">
        <f t="shared" si="1"/>
        <v>392.1</v>
      </c>
      <c r="O12" s="14">
        <f t="shared" si="1"/>
        <v>0</v>
      </c>
      <c r="P12" s="14">
        <f t="shared" si="1"/>
        <v>392.1</v>
      </c>
      <c r="Q12" s="14">
        <f t="shared" si="1"/>
        <v>0</v>
      </c>
      <c r="R12" s="14">
        <f t="shared" si="1"/>
        <v>392.1</v>
      </c>
      <c r="S12" s="14">
        <f t="shared" si="1"/>
        <v>293.9</v>
      </c>
    </row>
    <row r="13" spans="1:19" ht="17.25">
      <c r="A13" s="60">
        <v>1</v>
      </c>
      <c r="B13" s="39" t="s">
        <v>64</v>
      </c>
      <c r="C13" s="82" t="s">
        <v>79</v>
      </c>
      <c r="D13" s="17" t="s">
        <v>7</v>
      </c>
      <c r="E13" s="17" t="s">
        <v>5</v>
      </c>
      <c r="F13" s="82"/>
      <c r="G13" s="17"/>
      <c r="H13" s="18">
        <f t="shared" si="1"/>
        <v>392.1</v>
      </c>
      <c r="I13" s="112">
        <f t="shared" si="1"/>
        <v>0</v>
      </c>
      <c r="J13" s="18">
        <f t="shared" si="1"/>
        <v>392.1</v>
      </c>
      <c r="K13" s="112">
        <f t="shared" si="1"/>
        <v>0</v>
      </c>
      <c r="L13" s="18">
        <f t="shared" si="1"/>
        <v>392.1</v>
      </c>
      <c r="M13" s="112">
        <f t="shared" si="1"/>
        <v>0</v>
      </c>
      <c r="N13" s="18">
        <f t="shared" si="1"/>
        <v>392.1</v>
      </c>
      <c r="O13" s="112">
        <f t="shared" si="1"/>
        <v>0</v>
      </c>
      <c r="P13" s="18">
        <f t="shared" si="1"/>
        <v>392.1</v>
      </c>
      <c r="Q13" s="112">
        <f t="shared" si="1"/>
        <v>0</v>
      </c>
      <c r="R13" s="18">
        <f t="shared" si="1"/>
        <v>392.1</v>
      </c>
      <c r="S13" s="18">
        <f t="shared" si="1"/>
        <v>293.9</v>
      </c>
    </row>
    <row r="14" spans="1:19" ht="33">
      <c r="A14" s="60">
        <v>1</v>
      </c>
      <c r="B14" s="25" t="s">
        <v>375</v>
      </c>
      <c r="C14" s="74" t="s">
        <v>79</v>
      </c>
      <c r="D14" s="20" t="s">
        <v>7</v>
      </c>
      <c r="E14" s="20" t="s">
        <v>5</v>
      </c>
      <c r="F14" s="74" t="s">
        <v>181</v>
      </c>
      <c r="G14" s="20"/>
      <c r="H14" s="21">
        <f t="shared" si="1"/>
        <v>392.1</v>
      </c>
      <c r="I14" s="21">
        <f t="shared" si="1"/>
        <v>0</v>
      </c>
      <c r="J14" s="21">
        <f t="shared" si="1"/>
        <v>392.1</v>
      </c>
      <c r="K14" s="21">
        <f t="shared" si="1"/>
        <v>0</v>
      </c>
      <c r="L14" s="21">
        <f t="shared" si="1"/>
        <v>392.1</v>
      </c>
      <c r="M14" s="21">
        <f t="shared" si="1"/>
        <v>0</v>
      </c>
      <c r="N14" s="21">
        <f t="shared" si="1"/>
        <v>392.1</v>
      </c>
      <c r="O14" s="21">
        <f t="shared" si="1"/>
        <v>0</v>
      </c>
      <c r="P14" s="21">
        <f t="shared" si="1"/>
        <v>392.1</v>
      </c>
      <c r="Q14" s="21">
        <f t="shared" si="1"/>
        <v>0</v>
      </c>
      <c r="R14" s="21">
        <f t="shared" si="1"/>
        <v>392.1</v>
      </c>
      <c r="S14" s="21">
        <f t="shared" si="1"/>
        <v>293.9</v>
      </c>
    </row>
    <row r="15" spans="2:19" ht="33">
      <c r="B15" s="25" t="s">
        <v>346</v>
      </c>
      <c r="C15" s="74" t="s">
        <v>79</v>
      </c>
      <c r="D15" s="20" t="s">
        <v>7</v>
      </c>
      <c r="E15" s="20" t="s">
        <v>5</v>
      </c>
      <c r="F15" s="74" t="s">
        <v>347</v>
      </c>
      <c r="G15" s="20"/>
      <c r="H15" s="21">
        <f aca="true" t="shared" si="2" ref="H15:N15">H16+H19</f>
        <v>392.1</v>
      </c>
      <c r="I15" s="21">
        <f t="shared" si="2"/>
        <v>0</v>
      </c>
      <c r="J15" s="21">
        <f t="shared" si="2"/>
        <v>392.1</v>
      </c>
      <c r="K15" s="21">
        <f t="shared" si="2"/>
        <v>0</v>
      </c>
      <c r="L15" s="21">
        <f t="shared" si="2"/>
        <v>392.1</v>
      </c>
      <c r="M15" s="21">
        <f t="shared" si="2"/>
        <v>0</v>
      </c>
      <c r="N15" s="21">
        <f t="shared" si="2"/>
        <v>392.1</v>
      </c>
      <c r="O15" s="21">
        <f>O16+O19</f>
        <v>0</v>
      </c>
      <c r="P15" s="21">
        <f>P16+P19</f>
        <v>392.1</v>
      </c>
      <c r="Q15" s="21">
        <f>Q16+Q19</f>
        <v>0</v>
      </c>
      <c r="R15" s="21">
        <f>R16+R19</f>
        <v>392.1</v>
      </c>
      <c r="S15" s="21">
        <f>S16+S19</f>
        <v>293.9</v>
      </c>
    </row>
    <row r="16" spans="1:19" ht="33">
      <c r="A16" s="60">
        <v>1</v>
      </c>
      <c r="B16" s="25" t="s">
        <v>270</v>
      </c>
      <c r="C16" s="74" t="s">
        <v>79</v>
      </c>
      <c r="D16" s="20" t="s">
        <v>7</v>
      </c>
      <c r="E16" s="20" t="s">
        <v>5</v>
      </c>
      <c r="F16" s="74" t="s">
        <v>365</v>
      </c>
      <c r="G16" s="20"/>
      <c r="H16" s="42">
        <f aca="true" t="shared" si="3" ref="H16:S17">H17</f>
        <v>118</v>
      </c>
      <c r="I16" s="42">
        <f t="shared" si="3"/>
        <v>0</v>
      </c>
      <c r="J16" s="42">
        <f t="shared" si="3"/>
        <v>118</v>
      </c>
      <c r="K16" s="42">
        <f t="shared" si="3"/>
        <v>0</v>
      </c>
      <c r="L16" s="42">
        <f t="shared" si="3"/>
        <v>118</v>
      </c>
      <c r="M16" s="42">
        <f t="shared" si="3"/>
        <v>0</v>
      </c>
      <c r="N16" s="42">
        <f t="shared" si="3"/>
        <v>118</v>
      </c>
      <c r="O16" s="42">
        <f t="shared" si="3"/>
        <v>0</v>
      </c>
      <c r="P16" s="42">
        <f t="shared" si="3"/>
        <v>118</v>
      </c>
      <c r="Q16" s="42">
        <f t="shared" si="3"/>
        <v>0</v>
      </c>
      <c r="R16" s="42">
        <f t="shared" si="3"/>
        <v>118</v>
      </c>
      <c r="S16" s="42">
        <f t="shared" si="3"/>
        <v>45.5</v>
      </c>
    </row>
    <row r="17" spans="2:19" ht="16.5">
      <c r="B17" s="25" t="s">
        <v>145</v>
      </c>
      <c r="C17" s="74" t="s">
        <v>79</v>
      </c>
      <c r="D17" s="20" t="s">
        <v>7</v>
      </c>
      <c r="E17" s="20" t="s">
        <v>5</v>
      </c>
      <c r="F17" s="74" t="s">
        <v>349</v>
      </c>
      <c r="G17" s="20"/>
      <c r="H17" s="42">
        <f t="shared" si="3"/>
        <v>118</v>
      </c>
      <c r="I17" s="42">
        <f t="shared" si="3"/>
        <v>0</v>
      </c>
      <c r="J17" s="42">
        <f t="shared" si="3"/>
        <v>118</v>
      </c>
      <c r="K17" s="42">
        <f t="shared" si="3"/>
        <v>0</v>
      </c>
      <c r="L17" s="42">
        <f t="shared" si="3"/>
        <v>118</v>
      </c>
      <c r="M17" s="42">
        <f t="shared" si="3"/>
        <v>0</v>
      </c>
      <c r="N17" s="42">
        <f t="shared" si="3"/>
        <v>118</v>
      </c>
      <c r="O17" s="42">
        <f t="shared" si="3"/>
        <v>0</v>
      </c>
      <c r="P17" s="42">
        <f t="shared" si="3"/>
        <v>118</v>
      </c>
      <c r="Q17" s="42">
        <f t="shared" si="3"/>
        <v>0</v>
      </c>
      <c r="R17" s="42">
        <f t="shared" si="3"/>
        <v>118</v>
      </c>
      <c r="S17" s="42">
        <f t="shared" si="3"/>
        <v>45.5</v>
      </c>
    </row>
    <row r="18" spans="1:19" ht="16.5">
      <c r="A18" s="60">
        <v>1</v>
      </c>
      <c r="B18" s="26" t="s">
        <v>99</v>
      </c>
      <c r="C18" s="122" t="s">
        <v>79</v>
      </c>
      <c r="D18" s="6" t="s">
        <v>7</v>
      </c>
      <c r="E18" s="6" t="s">
        <v>5</v>
      </c>
      <c r="F18" s="122" t="s">
        <v>349</v>
      </c>
      <c r="G18" s="6" t="s">
        <v>98</v>
      </c>
      <c r="H18" s="7">
        <f>71.9+46.1</f>
        <v>118</v>
      </c>
      <c r="I18" s="7"/>
      <c r="J18" s="7">
        <f>H18+I18</f>
        <v>118</v>
      </c>
      <c r="K18" s="7"/>
      <c r="L18" s="7">
        <f>J18+K18</f>
        <v>118</v>
      </c>
      <c r="M18" s="7"/>
      <c r="N18" s="7">
        <f>L18+M18</f>
        <v>118</v>
      </c>
      <c r="O18" s="7"/>
      <c r="P18" s="7">
        <f>N18+O18</f>
        <v>118</v>
      </c>
      <c r="Q18" s="7">
        <v>0</v>
      </c>
      <c r="R18" s="7">
        <f>P18+Q18</f>
        <v>118</v>
      </c>
      <c r="S18" s="7">
        <v>45.5</v>
      </c>
    </row>
    <row r="19" spans="2:19" ht="33">
      <c r="B19" s="25" t="s">
        <v>271</v>
      </c>
      <c r="C19" s="74" t="s">
        <v>79</v>
      </c>
      <c r="D19" s="20" t="s">
        <v>7</v>
      </c>
      <c r="E19" s="20" t="s">
        <v>5</v>
      </c>
      <c r="F19" s="74" t="s">
        <v>366</v>
      </c>
      <c r="G19" s="20"/>
      <c r="H19" s="42">
        <f aca="true" t="shared" si="4" ref="H19:S20">H20</f>
        <v>274.1</v>
      </c>
      <c r="I19" s="42">
        <f t="shared" si="4"/>
        <v>0</v>
      </c>
      <c r="J19" s="42">
        <f t="shared" si="4"/>
        <v>274.1</v>
      </c>
      <c r="K19" s="42">
        <f t="shared" si="4"/>
        <v>0</v>
      </c>
      <c r="L19" s="42">
        <f t="shared" si="4"/>
        <v>274.1</v>
      </c>
      <c r="M19" s="42">
        <f t="shared" si="4"/>
        <v>0</v>
      </c>
      <c r="N19" s="42">
        <f t="shared" si="4"/>
        <v>274.1</v>
      </c>
      <c r="O19" s="42">
        <f t="shared" si="4"/>
        <v>0</v>
      </c>
      <c r="P19" s="42">
        <f t="shared" si="4"/>
        <v>274.1</v>
      </c>
      <c r="Q19" s="42">
        <f t="shared" si="4"/>
        <v>0</v>
      </c>
      <c r="R19" s="42">
        <f t="shared" si="4"/>
        <v>274.1</v>
      </c>
      <c r="S19" s="42">
        <f t="shared" si="4"/>
        <v>248.4</v>
      </c>
    </row>
    <row r="20" spans="2:19" ht="16.5">
      <c r="B20" s="25" t="s">
        <v>145</v>
      </c>
      <c r="C20" s="74" t="s">
        <v>79</v>
      </c>
      <c r="D20" s="20" t="s">
        <v>7</v>
      </c>
      <c r="E20" s="20" t="s">
        <v>5</v>
      </c>
      <c r="F20" s="74" t="s">
        <v>348</v>
      </c>
      <c r="G20" s="20"/>
      <c r="H20" s="42">
        <f t="shared" si="4"/>
        <v>274.1</v>
      </c>
      <c r="I20" s="42">
        <f t="shared" si="4"/>
        <v>0</v>
      </c>
      <c r="J20" s="42">
        <f t="shared" si="4"/>
        <v>274.1</v>
      </c>
      <c r="K20" s="42">
        <f t="shared" si="4"/>
        <v>0</v>
      </c>
      <c r="L20" s="42">
        <f t="shared" si="4"/>
        <v>274.1</v>
      </c>
      <c r="M20" s="42">
        <f t="shared" si="4"/>
        <v>0</v>
      </c>
      <c r="N20" s="42">
        <f t="shared" si="4"/>
        <v>274.1</v>
      </c>
      <c r="O20" s="42">
        <f t="shared" si="4"/>
        <v>0</v>
      </c>
      <c r="P20" s="42">
        <f t="shared" si="4"/>
        <v>274.1</v>
      </c>
      <c r="Q20" s="42">
        <f t="shared" si="4"/>
        <v>0</v>
      </c>
      <c r="R20" s="42">
        <f t="shared" si="4"/>
        <v>274.1</v>
      </c>
      <c r="S20" s="42">
        <f t="shared" si="4"/>
        <v>248.4</v>
      </c>
    </row>
    <row r="21" spans="2:19" ht="16.5">
      <c r="B21" s="26" t="s">
        <v>99</v>
      </c>
      <c r="C21" s="122" t="s">
        <v>79</v>
      </c>
      <c r="D21" s="6" t="s">
        <v>7</v>
      </c>
      <c r="E21" s="6" t="s">
        <v>5</v>
      </c>
      <c r="F21" s="122" t="s">
        <v>348</v>
      </c>
      <c r="G21" s="6" t="s">
        <v>98</v>
      </c>
      <c r="H21" s="7">
        <v>274.1</v>
      </c>
      <c r="I21" s="7"/>
      <c r="J21" s="7">
        <f>H21+I21</f>
        <v>274.1</v>
      </c>
      <c r="K21" s="7"/>
      <c r="L21" s="7">
        <f>J21+K21</f>
        <v>274.1</v>
      </c>
      <c r="M21" s="7"/>
      <c r="N21" s="7">
        <f>L21+M21</f>
        <v>274.1</v>
      </c>
      <c r="O21" s="7"/>
      <c r="P21" s="7">
        <f>N21+O21</f>
        <v>274.1</v>
      </c>
      <c r="Q21" s="7">
        <v>0</v>
      </c>
      <c r="R21" s="7">
        <f>P21+Q21</f>
        <v>274.1</v>
      </c>
      <c r="S21" s="7">
        <v>248.4</v>
      </c>
    </row>
    <row r="22" spans="1:19" ht="16.5">
      <c r="A22" s="60">
        <v>1</v>
      </c>
      <c r="B22" s="40" t="s">
        <v>22</v>
      </c>
      <c r="C22" s="72" t="s">
        <v>79</v>
      </c>
      <c r="D22" s="13" t="s">
        <v>10</v>
      </c>
      <c r="E22" s="13"/>
      <c r="F22" s="72"/>
      <c r="G22" s="13"/>
      <c r="H22" s="14">
        <f aca="true" t="shared" si="5" ref="H22:R22">H23+H57+H135+H145+H120+H103</f>
        <v>129998.09999999999</v>
      </c>
      <c r="I22" s="14">
        <f t="shared" si="5"/>
        <v>20.199999999999985</v>
      </c>
      <c r="J22" s="14">
        <f t="shared" si="5"/>
        <v>130018.29999999999</v>
      </c>
      <c r="K22" s="14">
        <f t="shared" si="5"/>
        <v>9446.6</v>
      </c>
      <c r="L22" s="14">
        <f t="shared" si="5"/>
        <v>139464.9</v>
      </c>
      <c r="M22" s="14">
        <f t="shared" si="5"/>
        <v>1881.4</v>
      </c>
      <c r="N22" s="14">
        <f t="shared" si="5"/>
        <v>141346.3</v>
      </c>
      <c r="O22" s="14">
        <f t="shared" si="5"/>
        <v>3966.1</v>
      </c>
      <c r="P22" s="14">
        <f t="shared" si="5"/>
        <v>145312.4</v>
      </c>
      <c r="Q22" s="14">
        <f t="shared" si="5"/>
        <v>12760.400000000001</v>
      </c>
      <c r="R22" s="14">
        <f t="shared" si="5"/>
        <v>158344.69999999998</v>
      </c>
      <c r="S22" s="14">
        <f>S23+S57+S135+S145+S120+S103</f>
        <v>90289.3</v>
      </c>
    </row>
    <row r="23" spans="1:19" ht="17.25">
      <c r="A23" s="60">
        <v>1</v>
      </c>
      <c r="B23" s="24" t="s">
        <v>30</v>
      </c>
      <c r="C23" s="73" t="s">
        <v>79</v>
      </c>
      <c r="D23" s="17" t="s">
        <v>10</v>
      </c>
      <c r="E23" s="17" t="s">
        <v>5</v>
      </c>
      <c r="F23" s="73"/>
      <c r="G23" s="17"/>
      <c r="H23" s="18">
        <f aca="true" t="shared" si="6" ref="H23:N23">H24+H34+H38+H31+H27</f>
        <v>52555.1</v>
      </c>
      <c r="I23" s="18">
        <f t="shared" si="6"/>
        <v>-92.40000000000003</v>
      </c>
      <c r="J23" s="18">
        <f t="shared" si="6"/>
        <v>52462.7</v>
      </c>
      <c r="K23" s="18">
        <f t="shared" si="6"/>
        <v>5829.4</v>
      </c>
      <c r="L23" s="18">
        <f t="shared" si="6"/>
        <v>58292.1</v>
      </c>
      <c r="M23" s="18">
        <f t="shared" si="6"/>
        <v>1200</v>
      </c>
      <c r="N23" s="18">
        <f t="shared" si="6"/>
        <v>59492.1</v>
      </c>
      <c r="O23" s="18">
        <f>O24+O34+O38+O31+O27</f>
        <v>3451.9</v>
      </c>
      <c r="P23" s="18">
        <f>P24+P34+P38+P31+P27</f>
        <v>62944</v>
      </c>
      <c r="Q23" s="18">
        <f>Q24+Q34+Q38+Q31+Q27</f>
        <v>0</v>
      </c>
      <c r="R23" s="18">
        <f>R24+R34+R38+R31+R27</f>
        <v>62944</v>
      </c>
      <c r="S23" s="18">
        <f>S24+S34+S38+S31+S27</f>
        <v>39351.700000000004</v>
      </c>
    </row>
    <row r="24" spans="1:19" ht="50.25" customHeight="1">
      <c r="A24" s="60">
        <v>1</v>
      </c>
      <c r="B24" s="115" t="s">
        <v>525</v>
      </c>
      <c r="C24" s="74" t="s">
        <v>79</v>
      </c>
      <c r="D24" s="20" t="s">
        <v>10</v>
      </c>
      <c r="E24" s="20" t="s">
        <v>5</v>
      </c>
      <c r="F24" s="74" t="s">
        <v>179</v>
      </c>
      <c r="G24" s="20"/>
      <c r="H24" s="21">
        <f aca="true" t="shared" si="7" ref="H24:S25">H25</f>
        <v>58.4</v>
      </c>
      <c r="I24" s="18">
        <f t="shared" si="7"/>
        <v>38.2</v>
      </c>
      <c r="J24" s="21">
        <f t="shared" si="7"/>
        <v>96.6</v>
      </c>
      <c r="K24" s="18">
        <f t="shared" si="7"/>
        <v>0</v>
      </c>
      <c r="L24" s="21">
        <f t="shared" si="7"/>
        <v>96.6</v>
      </c>
      <c r="M24" s="18">
        <f t="shared" si="7"/>
        <v>1200</v>
      </c>
      <c r="N24" s="21">
        <f t="shared" si="7"/>
        <v>1296.6</v>
      </c>
      <c r="O24" s="18">
        <f t="shared" si="7"/>
        <v>0</v>
      </c>
      <c r="P24" s="21">
        <f t="shared" si="7"/>
        <v>1296.6</v>
      </c>
      <c r="Q24" s="18">
        <f t="shared" si="7"/>
        <v>0</v>
      </c>
      <c r="R24" s="21">
        <f t="shared" si="7"/>
        <v>1296.6</v>
      </c>
      <c r="S24" s="21">
        <f t="shared" si="7"/>
        <v>815.3</v>
      </c>
    </row>
    <row r="25" spans="1:19" ht="17.25">
      <c r="A25" s="60">
        <v>1</v>
      </c>
      <c r="B25" s="25" t="s">
        <v>145</v>
      </c>
      <c r="C25" s="74" t="s">
        <v>79</v>
      </c>
      <c r="D25" s="20" t="s">
        <v>10</v>
      </c>
      <c r="E25" s="20" t="s">
        <v>5</v>
      </c>
      <c r="F25" s="74" t="s">
        <v>180</v>
      </c>
      <c r="G25" s="20"/>
      <c r="H25" s="21">
        <f t="shared" si="7"/>
        <v>58.4</v>
      </c>
      <c r="I25" s="18">
        <f t="shared" si="7"/>
        <v>38.2</v>
      </c>
      <c r="J25" s="21">
        <f t="shared" si="7"/>
        <v>96.6</v>
      </c>
      <c r="K25" s="18">
        <f t="shared" si="7"/>
        <v>0</v>
      </c>
      <c r="L25" s="21">
        <f t="shared" si="7"/>
        <v>96.6</v>
      </c>
      <c r="M25" s="18">
        <f t="shared" si="7"/>
        <v>1200</v>
      </c>
      <c r="N25" s="21">
        <f t="shared" si="7"/>
        <v>1296.6</v>
      </c>
      <c r="O25" s="18">
        <f t="shared" si="7"/>
        <v>0</v>
      </c>
      <c r="P25" s="21">
        <f t="shared" si="7"/>
        <v>1296.6</v>
      </c>
      <c r="Q25" s="18">
        <f t="shared" si="7"/>
        <v>0</v>
      </c>
      <c r="R25" s="21">
        <f t="shared" si="7"/>
        <v>1296.6</v>
      </c>
      <c r="S25" s="21">
        <f t="shared" si="7"/>
        <v>815.3</v>
      </c>
    </row>
    <row r="26" spans="1:19" ht="16.5">
      <c r="A26" s="60">
        <v>1</v>
      </c>
      <c r="B26" s="26" t="s">
        <v>99</v>
      </c>
      <c r="C26" s="75" t="s">
        <v>79</v>
      </c>
      <c r="D26" s="6" t="s">
        <v>10</v>
      </c>
      <c r="E26" s="6" t="s">
        <v>5</v>
      </c>
      <c r="F26" s="75" t="s">
        <v>180</v>
      </c>
      <c r="G26" s="6" t="s">
        <v>98</v>
      </c>
      <c r="H26" s="7">
        <v>58.4</v>
      </c>
      <c r="I26" s="7">
        <v>38.2</v>
      </c>
      <c r="J26" s="7">
        <f>H26+I26</f>
        <v>96.6</v>
      </c>
      <c r="K26" s="7"/>
      <c r="L26" s="7">
        <f>J26+K26</f>
        <v>96.6</v>
      </c>
      <c r="M26" s="7">
        <v>1200</v>
      </c>
      <c r="N26" s="7">
        <f>L26+M26</f>
        <v>1296.6</v>
      </c>
      <c r="O26" s="7"/>
      <c r="P26" s="7">
        <f>N26+O26</f>
        <v>1296.6</v>
      </c>
      <c r="Q26" s="7">
        <v>0</v>
      </c>
      <c r="R26" s="7">
        <f>P26+Q26</f>
        <v>1296.6</v>
      </c>
      <c r="S26" s="7">
        <v>815.3</v>
      </c>
    </row>
    <row r="27" spans="2:19" ht="33" customHeight="1">
      <c r="B27" s="25" t="s">
        <v>254</v>
      </c>
      <c r="C27" s="74" t="s">
        <v>79</v>
      </c>
      <c r="D27" s="20" t="s">
        <v>10</v>
      </c>
      <c r="E27" s="20" t="s">
        <v>5</v>
      </c>
      <c r="F27" s="74" t="s">
        <v>181</v>
      </c>
      <c r="G27" s="20"/>
      <c r="H27" s="21">
        <f aca="true" t="shared" si="8" ref="H27:S29">H28</f>
        <v>0</v>
      </c>
      <c r="I27" s="21">
        <f t="shared" si="8"/>
        <v>64</v>
      </c>
      <c r="J27" s="21">
        <f t="shared" si="8"/>
        <v>64</v>
      </c>
      <c r="K27" s="21">
        <f t="shared" si="8"/>
        <v>0</v>
      </c>
      <c r="L27" s="21">
        <f t="shared" si="8"/>
        <v>64</v>
      </c>
      <c r="M27" s="21">
        <f t="shared" si="8"/>
        <v>0</v>
      </c>
      <c r="N27" s="21">
        <f t="shared" si="8"/>
        <v>64</v>
      </c>
      <c r="O27" s="21">
        <f t="shared" si="8"/>
        <v>0</v>
      </c>
      <c r="P27" s="21">
        <f t="shared" si="8"/>
        <v>64</v>
      </c>
      <c r="Q27" s="21">
        <f t="shared" si="8"/>
        <v>0</v>
      </c>
      <c r="R27" s="21">
        <f t="shared" si="8"/>
        <v>64</v>
      </c>
      <c r="S27" s="21">
        <f t="shared" si="8"/>
        <v>0</v>
      </c>
    </row>
    <row r="28" spans="2:19" ht="16.5">
      <c r="B28" s="25" t="s">
        <v>350</v>
      </c>
      <c r="C28" s="74" t="s">
        <v>79</v>
      </c>
      <c r="D28" s="20" t="s">
        <v>10</v>
      </c>
      <c r="E28" s="20" t="s">
        <v>5</v>
      </c>
      <c r="F28" s="74" t="s">
        <v>351</v>
      </c>
      <c r="G28" s="20"/>
      <c r="H28" s="21">
        <f t="shared" si="8"/>
        <v>0</v>
      </c>
      <c r="I28" s="21">
        <f t="shared" si="8"/>
        <v>64</v>
      </c>
      <c r="J28" s="21">
        <f t="shared" si="8"/>
        <v>64</v>
      </c>
      <c r="K28" s="21">
        <f t="shared" si="8"/>
        <v>0</v>
      </c>
      <c r="L28" s="21">
        <f t="shared" si="8"/>
        <v>64</v>
      </c>
      <c r="M28" s="21">
        <f t="shared" si="8"/>
        <v>0</v>
      </c>
      <c r="N28" s="21">
        <f t="shared" si="8"/>
        <v>64</v>
      </c>
      <c r="O28" s="21">
        <f t="shared" si="8"/>
        <v>0</v>
      </c>
      <c r="P28" s="21">
        <f t="shared" si="8"/>
        <v>64</v>
      </c>
      <c r="Q28" s="21">
        <f t="shared" si="8"/>
        <v>0</v>
      </c>
      <c r="R28" s="21">
        <f t="shared" si="8"/>
        <v>64</v>
      </c>
      <c r="S28" s="21">
        <f t="shared" si="8"/>
        <v>0</v>
      </c>
    </row>
    <row r="29" spans="2:19" ht="16.5">
      <c r="B29" s="25" t="s">
        <v>145</v>
      </c>
      <c r="C29" s="74" t="s">
        <v>79</v>
      </c>
      <c r="D29" s="20" t="s">
        <v>10</v>
      </c>
      <c r="E29" s="20" t="s">
        <v>5</v>
      </c>
      <c r="F29" s="74" t="s">
        <v>352</v>
      </c>
      <c r="G29" s="20"/>
      <c r="H29" s="42">
        <f t="shared" si="8"/>
        <v>0</v>
      </c>
      <c r="I29" s="114">
        <f t="shared" si="8"/>
        <v>64</v>
      </c>
      <c r="J29" s="42">
        <f t="shared" si="8"/>
        <v>64</v>
      </c>
      <c r="K29" s="114">
        <f t="shared" si="8"/>
        <v>0</v>
      </c>
      <c r="L29" s="42">
        <f t="shared" si="8"/>
        <v>64</v>
      </c>
      <c r="M29" s="114">
        <f t="shared" si="8"/>
        <v>0</v>
      </c>
      <c r="N29" s="42">
        <f t="shared" si="8"/>
        <v>64</v>
      </c>
      <c r="O29" s="114">
        <f t="shared" si="8"/>
        <v>0</v>
      </c>
      <c r="P29" s="42">
        <f t="shared" si="8"/>
        <v>64</v>
      </c>
      <c r="Q29" s="114">
        <f t="shared" si="8"/>
        <v>0</v>
      </c>
      <c r="R29" s="42">
        <f t="shared" si="8"/>
        <v>64</v>
      </c>
      <c r="S29" s="42">
        <f t="shared" si="8"/>
        <v>0</v>
      </c>
    </row>
    <row r="30" spans="2:19" ht="16.5">
      <c r="B30" s="26" t="s">
        <v>99</v>
      </c>
      <c r="C30" s="122" t="s">
        <v>79</v>
      </c>
      <c r="D30" s="6" t="s">
        <v>10</v>
      </c>
      <c r="E30" s="6" t="s">
        <v>5</v>
      </c>
      <c r="F30" s="122" t="s">
        <v>352</v>
      </c>
      <c r="G30" s="6" t="s">
        <v>98</v>
      </c>
      <c r="H30" s="7">
        <v>0</v>
      </c>
      <c r="I30" s="7">
        <v>64</v>
      </c>
      <c r="J30" s="7">
        <f>H30+I30</f>
        <v>64</v>
      </c>
      <c r="K30" s="7"/>
      <c r="L30" s="7">
        <f>J30+K30</f>
        <v>64</v>
      </c>
      <c r="M30" s="7"/>
      <c r="N30" s="7">
        <f>L30+M30</f>
        <v>64</v>
      </c>
      <c r="O30" s="7"/>
      <c r="P30" s="7">
        <f>N30+O30</f>
        <v>64</v>
      </c>
      <c r="Q30" s="7">
        <v>0</v>
      </c>
      <c r="R30" s="7">
        <f>P30+Q30</f>
        <v>64</v>
      </c>
      <c r="S30" s="7">
        <v>0</v>
      </c>
    </row>
    <row r="31" spans="2:19" ht="48.75" customHeight="1" hidden="1">
      <c r="B31" s="123" t="s">
        <v>345</v>
      </c>
      <c r="C31" s="74" t="s">
        <v>79</v>
      </c>
      <c r="D31" s="20" t="s">
        <v>10</v>
      </c>
      <c r="E31" s="20" t="s">
        <v>5</v>
      </c>
      <c r="F31" s="74" t="s">
        <v>182</v>
      </c>
      <c r="G31" s="20"/>
      <c r="H31" s="42">
        <f aca="true" t="shared" si="9" ref="H31:S32">H32</f>
        <v>532.5</v>
      </c>
      <c r="I31" s="137">
        <f t="shared" si="9"/>
        <v>-532.5</v>
      </c>
      <c r="J31" s="42">
        <f t="shared" si="9"/>
        <v>0</v>
      </c>
      <c r="K31" s="137">
        <f t="shared" si="9"/>
        <v>0</v>
      </c>
      <c r="L31" s="42">
        <f t="shared" si="9"/>
        <v>0</v>
      </c>
      <c r="M31" s="137">
        <f t="shared" si="9"/>
        <v>0</v>
      </c>
      <c r="N31" s="42">
        <f t="shared" si="9"/>
        <v>0</v>
      </c>
      <c r="O31" s="137">
        <f t="shared" si="9"/>
        <v>0</v>
      </c>
      <c r="P31" s="42">
        <f t="shared" si="9"/>
        <v>0</v>
      </c>
      <c r="Q31" s="137">
        <f t="shared" si="9"/>
        <v>0</v>
      </c>
      <c r="R31" s="42">
        <f t="shared" si="9"/>
        <v>0</v>
      </c>
      <c r="S31" s="42">
        <f t="shared" si="9"/>
        <v>0</v>
      </c>
    </row>
    <row r="32" spans="2:19" ht="32.25" customHeight="1" hidden="1">
      <c r="B32" s="25" t="s">
        <v>145</v>
      </c>
      <c r="C32" s="74" t="s">
        <v>79</v>
      </c>
      <c r="D32" s="20" t="s">
        <v>10</v>
      </c>
      <c r="E32" s="20" t="s">
        <v>5</v>
      </c>
      <c r="F32" s="74" t="s">
        <v>183</v>
      </c>
      <c r="G32" s="20"/>
      <c r="H32" s="21">
        <f t="shared" si="9"/>
        <v>532.5</v>
      </c>
      <c r="I32" s="18">
        <f t="shared" si="9"/>
        <v>-532.5</v>
      </c>
      <c r="J32" s="21">
        <f t="shared" si="9"/>
        <v>0</v>
      </c>
      <c r="K32" s="18">
        <f t="shared" si="9"/>
        <v>0</v>
      </c>
      <c r="L32" s="21">
        <f t="shared" si="9"/>
        <v>0</v>
      </c>
      <c r="M32" s="18">
        <f t="shared" si="9"/>
        <v>0</v>
      </c>
      <c r="N32" s="21">
        <f t="shared" si="9"/>
        <v>0</v>
      </c>
      <c r="O32" s="18">
        <f t="shared" si="9"/>
        <v>0</v>
      </c>
      <c r="P32" s="21">
        <f t="shared" si="9"/>
        <v>0</v>
      </c>
      <c r="Q32" s="18">
        <f t="shared" si="9"/>
        <v>0</v>
      </c>
      <c r="R32" s="21">
        <f t="shared" si="9"/>
        <v>0</v>
      </c>
      <c r="S32" s="21">
        <f t="shared" si="9"/>
        <v>0</v>
      </c>
    </row>
    <row r="33" spans="2:19" ht="16.5" hidden="1">
      <c r="B33" s="26" t="s">
        <v>99</v>
      </c>
      <c r="C33" s="75" t="s">
        <v>79</v>
      </c>
      <c r="D33" s="6" t="s">
        <v>10</v>
      </c>
      <c r="E33" s="6" t="s">
        <v>5</v>
      </c>
      <c r="F33" s="75" t="s">
        <v>183</v>
      </c>
      <c r="G33" s="6" t="s">
        <v>98</v>
      </c>
      <c r="H33" s="7">
        <v>532.5</v>
      </c>
      <c r="I33" s="7">
        <v>-532.5</v>
      </c>
      <c r="J33" s="7">
        <f>H33+I33</f>
        <v>0</v>
      </c>
      <c r="K33" s="7"/>
      <c r="L33" s="7">
        <f>J33+K33</f>
        <v>0</v>
      </c>
      <c r="M33" s="7"/>
      <c r="N33" s="7">
        <f>L33+M33</f>
        <v>0</v>
      </c>
      <c r="O33" s="7"/>
      <c r="P33" s="7">
        <f>N33+O33</f>
        <v>0</v>
      </c>
      <c r="Q33" s="7"/>
      <c r="R33" s="7">
        <f>P33+Q33</f>
        <v>0</v>
      </c>
      <c r="S33" s="7">
        <f>Q33+R33</f>
        <v>0</v>
      </c>
    </row>
    <row r="34" spans="1:19" ht="33.75" hidden="1">
      <c r="A34" s="60">
        <v>1</v>
      </c>
      <c r="B34" s="25" t="s">
        <v>527</v>
      </c>
      <c r="C34" s="116" t="s">
        <v>79</v>
      </c>
      <c r="D34" s="117" t="s">
        <v>10</v>
      </c>
      <c r="E34" s="117" t="s">
        <v>5</v>
      </c>
      <c r="F34" s="116" t="s">
        <v>193</v>
      </c>
      <c r="G34" s="117"/>
      <c r="H34" s="21">
        <f aca="true" t="shared" si="10" ref="H34:S36">H35</f>
        <v>0</v>
      </c>
      <c r="I34" s="18">
        <f t="shared" si="10"/>
        <v>0</v>
      </c>
      <c r="J34" s="21">
        <f t="shared" si="10"/>
        <v>0</v>
      </c>
      <c r="K34" s="18">
        <f t="shared" si="10"/>
        <v>0</v>
      </c>
      <c r="L34" s="21">
        <f t="shared" si="10"/>
        <v>0</v>
      </c>
      <c r="M34" s="18">
        <f t="shared" si="10"/>
        <v>0</v>
      </c>
      <c r="N34" s="21">
        <f t="shared" si="10"/>
        <v>0</v>
      </c>
      <c r="O34" s="18">
        <f t="shared" si="10"/>
        <v>0</v>
      </c>
      <c r="P34" s="21">
        <f t="shared" si="10"/>
        <v>0</v>
      </c>
      <c r="Q34" s="18">
        <f t="shared" si="10"/>
        <v>0</v>
      </c>
      <c r="R34" s="21">
        <f t="shared" si="10"/>
        <v>0</v>
      </c>
      <c r="S34" s="21">
        <f t="shared" si="10"/>
        <v>0</v>
      </c>
    </row>
    <row r="35" spans="1:19" ht="17.25" hidden="1">
      <c r="A35" s="60">
        <v>1</v>
      </c>
      <c r="B35" s="25" t="s">
        <v>305</v>
      </c>
      <c r="C35" s="116" t="s">
        <v>79</v>
      </c>
      <c r="D35" s="117" t="s">
        <v>10</v>
      </c>
      <c r="E35" s="117" t="s">
        <v>5</v>
      </c>
      <c r="F35" s="116" t="s">
        <v>194</v>
      </c>
      <c r="G35" s="117"/>
      <c r="H35" s="21">
        <f t="shared" si="10"/>
        <v>0</v>
      </c>
      <c r="I35" s="18">
        <f t="shared" si="10"/>
        <v>0</v>
      </c>
      <c r="J35" s="21">
        <f t="shared" si="10"/>
        <v>0</v>
      </c>
      <c r="K35" s="18">
        <f t="shared" si="10"/>
        <v>0</v>
      </c>
      <c r="L35" s="21">
        <f t="shared" si="10"/>
        <v>0</v>
      </c>
      <c r="M35" s="18">
        <f t="shared" si="10"/>
        <v>0</v>
      </c>
      <c r="N35" s="21">
        <f t="shared" si="10"/>
        <v>0</v>
      </c>
      <c r="O35" s="18">
        <f t="shared" si="10"/>
        <v>0</v>
      </c>
      <c r="P35" s="21">
        <f t="shared" si="10"/>
        <v>0</v>
      </c>
      <c r="Q35" s="18">
        <f t="shared" si="10"/>
        <v>0</v>
      </c>
      <c r="R35" s="21">
        <f t="shared" si="10"/>
        <v>0</v>
      </c>
      <c r="S35" s="21">
        <f t="shared" si="10"/>
        <v>0</v>
      </c>
    </row>
    <row r="36" spans="1:19" ht="17.25" hidden="1">
      <c r="A36" s="60">
        <v>1</v>
      </c>
      <c r="B36" s="25" t="s">
        <v>145</v>
      </c>
      <c r="C36" s="74" t="s">
        <v>79</v>
      </c>
      <c r="D36" s="20" t="s">
        <v>10</v>
      </c>
      <c r="E36" s="20" t="s">
        <v>5</v>
      </c>
      <c r="F36" s="74" t="s">
        <v>195</v>
      </c>
      <c r="G36" s="20"/>
      <c r="H36" s="21">
        <f t="shared" si="10"/>
        <v>0</v>
      </c>
      <c r="I36" s="112">
        <f t="shared" si="10"/>
        <v>0</v>
      </c>
      <c r="J36" s="21">
        <f t="shared" si="10"/>
        <v>0</v>
      </c>
      <c r="K36" s="112">
        <f t="shared" si="10"/>
        <v>0</v>
      </c>
      <c r="L36" s="21">
        <f t="shared" si="10"/>
        <v>0</v>
      </c>
      <c r="M36" s="112">
        <f t="shared" si="10"/>
        <v>0</v>
      </c>
      <c r="N36" s="21">
        <f t="shared" si="10"/>
        <v>0</v>
      </c>
      <c r="O36" s="112">
        <f t="shared" si="10"/>
        <v>0</v>
      </c>
      <c r="P36" s="21">
        <f t="shared" si="10"/>
        <v>0</v>
      </c>
      <c r="Q36" s="112">
        <f t="shared" si="10"/>
        <v>0</v>
      </c>
      <c r="R36" s="21">
        <f t="shared" si="10"/>
        <v>0</v>
      </c>
      <c r="S36" s="21">
        <f t="shared" si="10"/>
        <v>0</v>
      </c>
    </row>
    <row r="37" spans="1:19" ht="16.5" hidden="1">
      <c r="A37" s="60">
        <v>1</v>
      </c>
      <c r="B37" s="26" t="s">
        <v>99</v>
      </c>
      <c r="C37" s="78" t="s">
        <v>79</v>
      </c>
      <c r="D37" s="6" t="s">
        <v>10</v>
      </c>
      <c r="E37" s="6" t="s">
        <v>5</v>
      </c>
      <c r="F37" s="78" t="s">
        <v>195</v>
      </c>
      <c r="G37" s="6" t="s">
        <v>98</v>
      </c>
      <c r="H37" s="7"/>
      <c r="I37" s="7"/>
      <c r="J37" s="7">
        <f>H37+I37</f>
        <v>0</v>
      </c>
      <c r="K37" s="7"/>
      <c r="L37" s="7">
        <f>J37+K37</f>
        <v>0</v>
      </c>
      <c r="M37" s="7"/>
      <c r="N37" s="7">
        <f>L37+M37</f>
        <v>0</v>
      </c>
      <c r="O37" s="7"/>
      <c r="P37" s="7">
        <f>N37+O37</f>
        <v>0</v>
      </c>
      <c r="Q37" s="7"/>
      <c r="R37" s="7">
        <f>P37+Q37</f>
        <v>0</v>
      </c>
      <c r="S37" s="7">
        <f>Q37+R37</f>
        <v>0</v>
      </c>
    </row>
    <row r="38" spans="1:19" ht="48" customHeight="1">
      <c r="A38" s="60">
        <v>1</v>
      </c>
      <c r="B38" s="25" t="s">
        <v>356</v>
      </c>
      <c r="C38" s="74" t="s">
        <v>79</v>
      </c>
      <c r="D38" s="20" t="s">
        <v>10</v>
      </c>
      <c r="E38" s="20" t="s">
        <v>5</v>
      </c>
      <c r="F38" s="74" t="s">
        <v>202</v>
      </c>
      <c r="G38" s="20"/>
      <c r="H38" s="42">
        <f aca="true" t="shared" si="11" ref="H38:S38">H39</f>
        <v>51964.2</v>
      </c>
      <c r="I38" s="137">
        <f t="shared" si="11"/>
        <v>337.9</v>
      </c>
      <c r="J38" s="42">
        <f t="shared" si="11"/>
        <v>52302.1</v>
      </c>
      <c r="K38" s="137">
        <f t="shared" si="11"/>
        <v>5829.4</v>
      </c>
      <c r="L38" s="42">
        <f t="shared" si="11"/>
        <v>58131.5</v>
      </c>
      <c r="M38" s="137">
        <f t="shared" si="11"/>
        <v>0</v>
      </c>
      <c r="N38" s="42">
        <f t="shared" si="11"/>
        <v>58131.5</v>
      </c>
      <c r="O38" s="137">
        <f t="shared" si="11"/>
        <v>3451.9</v>
      </c>
      <c r="P38" s="42">
        <f t="shared" si="11"/>
        <v>61583.4</v>
      </c>
      <c r="Q38" s="137">
        <f t="shared" si="11"/>
        <v>0</v>
      </c>
      <c r="R38" s="42">
        <f t="shared" si="11"/>
        <v>61583.4</v>
      </c>
      <c r="S38" s="42">
        <f t="shared" si="11"/>
        <v>38536.4</v>
      </c>
    </row>
    <row r="39" spans="1:19" ht="16.5">
      <c r="A39" s="60">
        <v>1</v>
      </c>
      <c r="B39" s="25" t="s">
        <v>158</v>
      </c>
      <c r="C39" s="74" t="s">
        <v>79</v>
      </c>
      <c r="D39" s="20" t="s">
        <v>10</v>
      </c>
      <c r="E39" s="20" t="s">
        <v>5</v>
      </c>
      <c r="F39" s="74" t="s">
        <v>203</v>
      </c>
      <c r="G39" s="20"/>
      <c r="H39" s="42">
        <f>H40+H46+H49+H55+H52</f>
        <v>51964.2</v>
      </c>
      <c r="I39" s="42">
        <f>I40+I46+I49+I55+I52</f>
        <v>337.9</v>
      </c>
      <c r="J39" s="42">
        <f aca="true" t="shared" si="12" ref="J39:P39">J40+J46+J49+J55+J52+J42+J44</f>
        <v>52302.1</v>
      </c>
      <c r="K39" s="42">
        <f t="shared" si="12"/>
        <v>5829.4</v>
      </c>
      <c r="L39" s="42">
        <f t="shared" si="12"/>
        <v>58131.5</v>
      </c>
      <c r="M39" s="42">
        <f t="shared" si="12"/>
        <v>0</v>
      </c>
      <c r="N39" s="42">
        <f t="shared" si="12"/>
        <v>58131.5</v>
      </c>
      <c r="O39" s="42">
        <f t="shared" si="12"/>
        <v>3451.9</v>
      </c>
      <c r="P39" s="42">
        <f t="shared" si="12"/>
        <v>61583.4</v>
      </c>
      <c r="Q39" s="42">
        <f>Q40+Q46+Q49+Q55+Q52+Q42+Q44</f>
        <v>0</v>
      </c>
      <c r="R39" s="42">
        <f>R40+R46+R49+R55+R52+R42+R44</f>
        <v>61583.4</v>
      </c>
      <c r="S39" s="42">
        <f>S40+S46+S49+S55+S52+S42+S44</f>
        <v>38536.4</v>
      </c>
    </row>
    <row r="40" spans="2:19" ht="17.25">
      <c r="B40" s="25" t="s">
        <v>38</v>
      </c>
      <c r="C40" s="74" t="s">
        <v>79</v>
      </c>
      <c r="D40" s="20" t="s">
        <v>10</v>
      </c>
      <c r="E40" s="20" t="s">
        <v>5</v>
      </c>
      <c r="F40" s="74" t="s">
        <v>323</v>
      </c>
      <c r="G40" s="20"/>
      <c r="H40" s="42">
        <f aca="true" t="shared" si="13" ref="H40:S40">H41</f>
        <v>28958.7</v>
      </c>
      <c r="I40" s="137">
        <f t="shared" si="13"/>
        <v>0</v>
      </c>
      <c r="J40" s="42">
        <f t="shared" si="13"/>
        <v>28958.7</v>
      </c>
      <c r="K40" s="137">
        <f t="shared" si="13"/>
        <v>0</v>
      </c>
      <c r="L40" s="42">
        <f t="shared" si="13"/>
        <v>28958.7</v>
      </c>
      <c r="M40" s="137">
        <f t="shared" si="13"/>
        <v>0</v>
      </c>
      <c r="N40" s="42">
        <f t="shared" si="13"/>
        <v>28958.7</v>
      </c>
      <c r="O40" s="137">
        <f t="shared" si="13"/>
        <v>0</v>
      </c>
      <c r="P40" s="42">
        <f t="shared" si="13"/>
        <v>28958.7</v>
      </c>
      <c r="Q40" s="137">
        <f t="shared" si="13"/>
        <v>0</v>
      </c>
      <c r="R40" s="42">
        <f t="shared" si="13"/>
        <v>28958.7</v>
      </c>
      <c r="S40" s="42">
        <f t="shared" si="13"/>
        <v>18277.9</v>
      </c>
    </row>
    <row r="41" spans="2:19" ht="16.5">
      <c r="B41" s="26" t="s">
        <v>99</v>
      </c>
      <c r="C41" s="75" t="s">
        <v>79</v>
      </c>
      <c r="D41" s="6" t="s">
        <v>10</v>
      </c>
      <c r="E41" s="6" t="s">
        <v>5</v>
      </c>
      <c r="F41" s="75" t="s">
        <v>323</v>
      </c>
      <c r="G41" s="6" t="s">
        <v>98</v>
      </c>
      <c r="H41" s="7">
        <v>28958.7</v>
      </c>
      <c r="I41" s="7"/>
      <c r="J41" s="7">
        <f>H41+I41</f>
        <v>28958.7</v>
      </c>
      <c r="K41" s="7"/>
      <c r="L41" s="7">
        <f>J41+K41</f>
        <v>28958.7</v>
      </c>
      <c r="M41" s="7"/>
      <c r="N41" s="7">
        <f>L41+M41</f>
        <v>28958.7</v>
      </c>
      <c r="O41" s="7"/>
      <c r="P41" s="7">
        <f>N41+O41</f>
        <v>28958.7</v>
      </c>
      <c r="Q41" s="7">
        <v>0</v>
      </c>
      <c r="R41" s="7">
        <f>P41+Q41</f>
        <v>28958.7</v>
      </c>
      <c r="S41" s="7">
        <v>18277.9</v>
      </c>
    </row>
    <row r="42" spans="2:19" ht="49.5">
      <c r="B42" s="25" t="s">
        <v>447</v>
      </c>
      <c r="C42" s="74" t="s">
        <v>79</v>
      </c>
      <c r="D42" s="20" t="s">
        <v>10</v>
      </c>
      <c r="E42" s="20" t="s">
        <v>5</v>
      </c>
      <c r="F42" s="74" t="s">
        <v>448</v>
      </c>
      <c r="G42" s="20"/>
      <c r="H42" s="7"/>
      <c r="I42" s="7"/>
      <c r="J42" s="42">
        <f aca="true" t="shared" si="14" ref="J42:S42">J43</f>
        <v>0</v>
      </c>
      <c r="K42" s="137">
        <f t="shared" si="14"/>
        <v>4828</v>
      </c>
      <c r="L42" s="42">
        <f t="shared" si="14"/>
        <v>4828</v>
      </c>
      <c r="M42" s="137">
        <f t="shared" si="14"/>
        <v>0</v>
      </c>
      <c r="N42" s="42">
        <f t="shared" si="14"/>
        <v>4828</v>
      </c>
      <c r="O42" s="137">
        <f t="shared" si="14"/>
        <v>3451.9</v>
      </c>
      <c r="P42" s="42">
        <f t="shared" si="14"/>
        <v>8279.9</v>
      </c>
      <c r="Q42" s="137">
        <f t="shared" si="14"/>
        <v>0</v>
      </c>
      <c r="R42" s="42">
        <f t="shared" si="14"/>
        <v>8279.9</v>
      </c>
      <c r="S42" s="42">
        <f t="shared" si="14"/>
        <v>5766.3</v>
      </c>
    </row>
    <row r="43" spans="2:19" ht="16.5">
      <c r="B43" s="26" t="s">
        <v>99</v>
      </c>
      <c r="C43" s="75" t="s">
        <v>79</v>
      </c>
      <c r="D43" s="6" t="s">
        <v>10</v>
      </c>
      <c r="E43" s="6" t="s">
        <v>5</v>
      </c>
      <c r="F43" s="75" t="s">
        <v>448</v>
      </c>
      <c r="G43" s="6" t="s">
        <v>98</v>
      </c>
      <c r="H43" s="7"/>
      <c r="I43" s="7"/>
      <c r="J43" s="7">
        <v>0</v>
      </c>
      <c r="K43" s="7">
        <v>4828</v>
      </c>
      <c r="L43" s="7">
        <f>J43+K43</f>
        <v>4828</v>
      </c>
      <c r="M43" s="7"/>
      <c r="N43" s="7">
        <f>L43+M43</f>
        <v>4828</v>
      </c>
      <c r="O43" s="7">
        <v>3451.9</v>
      </c>
      <c r="P43" s="7">
        <f>N43+O43</f>
        <v>8279.9</v>
      </c>
      <c r="Q43" s="7">
        <v>0</v>
      </c>
      <c r="R43" s="7">
        <f>P43+Q43</f>
        <v>8279.9</v>
      </c>
      <c r="S43" s="7">
        <v>5766.3</v>
      </c>
    </row>
    <row r="44" spans="2:19" ht="65.25" customHeight="1">
      <c r="B44" s="25" t="s">
        <v>457</v>
      </c>
      <c r="C44" s="74" t="s">
        <v>79</v>
      </c>
      <c r="D44" s="20" t="s">
        <v>10</v>
      </c>
      <c r="E44" s="20" t="s">
        <v>5</v>
      </c>
      <c r="F44" s="74" t="s">
        <v>465</v>
      </c>
      <c r="G44" s="20"/>
      <c r="H44" s="7"/>
      <c r="I44" s="7"/>
      <c r="J44" s="42">
        <f aca="true" t="shared" si="15" ref="J44:S44">J45</f>
        <v>0</v>
      </c>
      <c r="K44" s="137">
        <f t="shared" si="15"/>
        <v>129.4</v>
      </c>
      <c r="L44" s="42">
        <f t="shared" si="15"/>
        <v>129.4</v>
      </c>
      <c r="M44" s="137">
        <f t="shared" si="15"/>
        <v>0</v>
      </c>
      <c r="N44" s="42">
        <f t="shared" si="15"/>
        <v>129.4</v>
      </c>
      <c r="O44" s="137">
        <f t="shared" si="15"/>
        <v>0</v>
      </c>
      <c r="P44" s="42">
        <f t="shared" si="15"/>
        <v>129.4</v>
      </c>
      <c r="Q44" s="137">
        <f t="shared" si="15"/>
        <v>0</v>
      </c>
      <c r="R44" s="42">
        <f t="shared" si="15"/>
        <v>129.4</v>
      </c>
      <c r="S44" s="42">
        <f t="shared" si="15"/>
        <v>129.4</v>
      </c>
    </row>
    <row r="45" spans="2:19" ht="16.5">
      <c r="B45" s="26" t="s">
        <v>99</v>
      </c>
      <c r="C45" s="75" t="s">
        <v>79</v>
      </c>
      <c r="D45" s="6" t="s">
        <v>10</v>
      </c>
      <c r="E45" s="6" t="s">
        <v>5</v>
      </c>
      <c r="F45" s="75" t="s">
        <v>465</v>
      </c>
      <c r="G45" s="6" t="s">
        <v>98</v>
      </c>
      <c r="H45" s="7"/>
      <c r="I45" s="7"/>
      <c r="J45" s="7">
        <v>0</v>
      </c>
      <c r="K45" s="7">
        <v>129.4</v>
      </c>
      <c r="L45" s="7">
        <f>J45+K45</f>
        <v>129.4</v>
      </c>
      <c r="M45" s="7"/>
      <c r="N45" s="7">
        <f>L45+M45</f>
        <v>129.4</v>
      </c>
      <c r="O45" s="7"/>
      <c r="P45" s="7">
        <f>N45+O45</f>
        <v>129.4</v>
      </c>
      <c r="Q45" s="7">
        <v>0</v>
      </c>
      <c r="R45" s="7">
        <f>P45+Q45</f>
        <v>129.4</v>
      </c>
      <c r="S45" s="7">
        <f>Q45+R45</f>
        <v>129.4</v>
      </c>
    </row>
    <row r="46" spans="2:19" ht="33.75" customHeight="1">
      <c r="B46" s="25" t="s">
        <v>326</v>
      </c>
      <c r="C46" s="74" t="s">
        <v>79</v>
      </c>
      <c r="D46" s="20" t="s">
        <v>10</v>
      </c>
      <c r="E46" s="20" t="s">
        <v>5</v>
      </c>
      <c r="F46" s="74" t="s">
        <v>324</v>
      </c>
      <c r="G46" s="20"/>
      <c r="H46" s="21">
        <f aca="true" t="shared" si="16" ref="H46:S47">H47</f>
        <v>302.5</v>
      </c>
      <c r="I46" s="18">
        <f t="shared" si="16"/>
        <v>0</v>
      </c>
      <c r="J46" s="21">
        <f t="shared" si="16"/>
        <v>302.5</v>
      </c>
      <c r="K46" s="18">
        <f t="shared" si="16"/>
        <v>0</v>
      </c>
      <c r="L46" s="21">
        <f t="shared" si="16"/>
        <v>302.5</v>
      </c>
      <c r="M46" s="18">
        <f t="shared" si="16"/>
        <v>0</v>
      </c>
      <c r="N46" s="21">
        <f t="shared" si="16"/>
        <v>302.5</v>
      </c>
      <c r="O46" s="18">
        <f t="shared" si="16"/>
        <v>0</v>
      </c>
      <c r="P46" s="21">
        <f t="shared" si="16"/>
        <v>302.5</v>
      </c>
      <c r="Q46" s="18">
        <f t="shared" si="16"/>
        <v>0</v>
      </c>
      <c r="R46" s="21">
        <f t="shared" si="16"/>
        <v>302.5</v>
      </c>
      <c r="S46" s="21">
        <f t="shared" si="16"/>
        <v>137.5</v>
      </c>
    </row>
    <row r="47" spans="2:19" ht="31.5" customHeight="1">
      <c r="B47" s="25" t="s">
        <v>145</v>
      </c>
      <c r="C47" s="74" t="s">
        <v>79</v>
      </c>
      <c r="D47" s="20" t="s">
        <v>10</v>
      </c>
      <c r="E47" s="20" t="s">
        <v>5</v>
      </c>
      <c r="F47" s="74" t="s">
        <v>325</v>
      </c>
      <c r="G47" s="20"/>
      <c r="H47" s="21">
        <f t="shared" si="16"/>
        <v>302.5</v>
      </c>
      <c r="I47" s="18">
        <f t="shared" si="16"/>
        <v>0</v>
      </c>
      <c r="J47" s="21">
        <f t="shared" si="16"/>
        <v>302.5</v>
      </c>
      <c r="K47" s="18">
        <f t="shared" si="16"/>
        <v>0</v>
      </c>
      <c r="L47" s="21">
        <f t="shared" si="16"/>
        <v>302.5</v>
      </c>
      <c r="M47" s="18">
        <f t="shared" si="16"/>
        <v>0</v>
      </c>
      <c r="N47" s="21">
        <f t="shared" si="16"/>
        <v>302.5</v>
      </c>
      <c r="O47" s="18">
        <f t="shared" si="16"/>
        <v>0</v>
      </c>
      <c r="P47" s="21">
        <f t="shared" si="16"/>
        <v>302.5</v>
      </c>
      <c r="Q47" s="18">
        <f t="shared" si="16"/>
        <v>0</v>
      </c>
      <c r="R47" s="21">
        <f t="shared" si="16"/>
        <v>302.5</v>
      </c>
      <c r="S47" s="21">
        <f t="shared" si="16"/>
        <v>137.5</v>
      </c>
    </row>
    <row r="48" spans="2:19" ht="16.5">
      <c r="B48" s="26" t="s">
        <v>99</v>
      </c>
      <c r="C48" s="75" t="s">
        <v>79</v>
      </c>
      <c r="D48" s="6" t="s">
        <v>10</v>
      </c>
      <c r="E48" s="6" t="s">
        <v>5</v>
      </c>
      <c r="F48" s="75" t="s">
        <v>325</v>
      </c>
      <c r="G48" s="6" t="s">
        <v>98</v>
      </c>
      <c r="H48" s="7">
        <v>302.5</v>
      </c>
      <c r="I48" s="7"/>
      <c r="J48" s="7">
        <f>H48+I48</f>
        <v>302.5</v>
      </c>
      <c r="K48" s="7"/>
      <c r="L48" s="7">
        <f>J48+K48</f>
        <v>302.5</v>
      </c>
      <c r="M48" s="7"/>
      <c r="N48" s="7">
        <f>L48+M48</f>
        <v>302.5</v>
      </c>
      <c r="O48" s="7"/>
      <c r="P48" s="7">
        <f>N48+O48</f>
        <v>302.5</v>
      </c>
      <c r="Q48" s="7">
        <v>0</v>
      </c>
      <c r="R48" s="7">
        <f>P48+Q48</f>
        <v>302.5</v>
      </c>
      <c r="S48" s="7">
        <v>137.5</v>
      </c>
    </row>
    <row r="49" spans="2:19" ht="32.25" customHeight="1">
      <c r="B49" s="25" t="s">
        <v>329</v>
      </c>
      <c r="C49" s="74" t="s">
        <v>79</v>
      </c>
      <c r="D49" s="20" t="s">
        <v>10</v>
      </c>
      <c r="E49" s="20" t="s">
        <v>5</v>
      </c>
      <c r="F49" s="74" t="s">
        <v>327</v>
      </c>
      <c r="G49" s="20"/>
      <c r="H49" s="21">
        <f aca="true" t="shared" si="17" ref="H49:S53">H50</f>
        <v>150</v>
      </c>
      <c r="I49" s="18">
        <f t="shared" si="17"/>
        <v>0</v>
      </c>
      <c r="J49" s="21">
        <f t="shared" si="17"/>
        <v>150</v>
      </c>
      <c r="K49" s="18">
        <f t="shared" si="17"/>
        <v>0</v>
      </c>
      <c r="L49" s="21">
        <f t="shared" si="17"/>
        <v>150</v>
      </c>
      <c r="M49" s="18">
        <f t="shared" si="17"/>
        <v>0</v>
      </c>
      <c r="N49" s="21">
        <f t="shared" si="17"/>
        <v>150</v>
      </c>
      <c r="O49" s="18">
        <f t="shared" si="17"/>
        <v>0</v>
      </c>
      <c r="P49" s="21">
        <f t="shared" si="17"/>
        <v>150</v>
      </c>
      <c r="Q49" s="18">
        <f t="shared" si="17"/>
        <v>0</v>
      </c>
      <c r="R49" s="21">
        <f t="shared" si="17"/>
        <v>150</v>
      </c>
      <c r="S49" s="21">
        <f t="shared" si="17"/>
        <v>20.3</v>
      </c>
    </row>
    <row r="50" spans="2:19" ht="17.25">
      <c r="B50" s="25" t="s">
        <v>145</v>
      </c>
      <c r="C50" s="74" t="s">
        <v>79</v>
      </c>
      <c r="D50" s="20" t="s">
        <v>10</v>
      </c>
      <c r="E50" s="20" t="s">
        <v>5</v>
      </c>
      <c r="F50" s="74" t="s">
        <v>328</v>
      </c>
      <c r="G50" s="20"/>
      <c r="H50" s="21">
        <f t="shared" si="17"/>
        <v>150</v>
      </c>
      <c r="I50" s="18">
        <f t="shared" si="17"/>
        <v>0</v>
      </c>
      <c r="J50" s="21">
        <f t="shared" si="17"/>
        <v>150</v>
      </c>
      <c r="K50" s="18">
        <f t="shared" si="17"/>
        <v>0</v>
      </c>
      <c r="L50" s="21">
        <f t="shared" si="17"/>
        <v>150</v>
      </c>
      <c r="M50" s="18">
        <f t="shared" si="17"/>
        <v>0</v>
      </c>
      <c r="N50" s="21">
        <f t="shared" si="17"/>
        <v>150</v>
      </c>
      <c r="O50" s="18">
        <f t="shared" si="17"/>
        <v>0</v>
      </c>
      <c r="P50" s="21">
        <f t="shared" si="17"/>
        <v>150</v>
      </c>
      <c r="Q50" s="18">
        <f t="shared" si="17"/>
        <v>0</v>
      </c>
      <c r="R50" s="21">
        <f t="shared" si="17"/>
        <v>150</v>
      </c>
      <c r="S50" s="21">
        <f t="shared" si="17"/>
        <v>20.3</v>
      </c>
    </row>
    <row r="51" spans="2:19" ht="16.5">
      <c r="B51" s="26" t="s">
        <v>99</v>
      </c>
      <c r="C51" s="75" t="s">
        <v>79</v>
      </c>
      <c r="D51" s="6" t="s">
        <v>10</v>
      </c>
      <c r="E51" s="6" t="s">
        <v>5</v>
      </c>
      <c r="F51" s="75" t="s">
        <v>328</v>
      </c>
      <c r="G51" s="6" t="s">
        <v>98</v>
      </c>
      <c r="H51" s="7">
        <f>90+10+10+10+30</f>
        <v>150</v>
      </c>
      <c r="I51" s="7"/>
      <c r="J51" s="7">
        <f>H51+I51</f>
        <v>150</v>
      </c>
      <c r="K51" s="7"/>
      <c r="L51" s="7">
        <f>J51+K51</f>
        <v>150</v>
      </c>
      <c r="M51" s="7"/>
      <c r="N51" s="7">
        <f>L51+M51</f>
        <v>150</v>
      </c>
      <c r="O51" s="7"/>
      <c r="P51" s="7">
        <f>N51+O51</f>
        <v>150</v>
      </c>
      <c r="Q51" s="7">
        <v>0</v>
      </c>
      <c r="R51" s="7">
        <f>P51+Q51</f>
        <v>150</v>
      </c>
      <c r="S51" s="7">
        <v>20.3</v>
      </c>
    </row>
    <row r="52" spans="2:19" ht="17.25">
      <c r="B52" s="25" t="s">
        <v>435</v>
      </c>
      <c r="C52" s="74" t="s">
        <v>79</v>
      </c>
      <c r="D52" s="20" t="s">
        <v>10</v>
      </c>
      <c r="E52" s="20" t="s">
        <v>5</v>
      </c>
      <c r="F52" s="74" t="s">
        <v>433</v>
      </c>
      <c r="G52" s="20"/>
      <c r="H52" s="21">
        <f t="shared" si="17"/>
        <v>0</v>
      </c>
      <c r="I52" s="18">
        <f t="shared" si="17"/>
        <v>337.9</v>
      </c>
      <c r="J52" s="21">
        <f t="shared" si="17"/>
        <v>337.9</v>
      </c>
      <c r="K52" s="18">
        <f t="shared" si="17"/>
        <v>0</v>
      </c>
      <c r="L52" s="21">
        <f t="shared" si="17"/>
        <v>337.9</v>
      </c>
      <c r="M52" s="18">
        <f t="shared" si="17"/>
        <v>0</v>
      </c>
      <c r="N52" s="21">
        <f t="shared" si="17"/>
        <v>337.9</v>
      </c>
      <c r="O52" s="18">
        <f t="shared" si="17"/>
        <v>0</v>
      </c>
      <c r="P52" s="21">
        <f t="shared" si="17"/>
        <v>337.9</v>
      </c>
      <c r="Q52" s="18">
        <f t="shared" si="17"/>
        <v>0</v>
      </c>
      <c r="R52" s="21">
        <f t="shared" si="17"/>
        <v>337.9</v>
      </c>
      <c r="S52" s="21">
        <f t="shared" si="17"/>
        <v>0</v>
      </c>
    </row>
    <row r="53" spans="2:19" ht="17.25">
      <c r="B53" s="25" t="s">
        <v>145</v>
      </c>
      <c r="C53" s="74" t="s">
        <v>79</v>
      </c>
      <c r="D53" s="20" t="s">
        <v>10</v>
      </c>
      <c r="E53" s="20" t="s">
        <v>5</v>
      </c>
      <c r="F53" s="74" t="s">
        <v>434</v>
      </c>
      <c r="G53" s="20"/>
      <c r="H53" s="21">
        <f t="shared" si="17"/>
        <v>0</v>
      </c>
      <c r="I53" s="18">
        <f t="shared" si="17"/>
        <v>337.9</v>
      </c>
      <c r="J53" s="21">
        <f t="shared" si="17"/>
        <v>337.9</v>
      </c>
      <c r="K53" s="18">
        <f t="shared" si="17"/>
        <v>0</v>
      </c>
      <c r="L53" s="21">
        <f t="shared" si="17"/>
        <v>337.9</v>
      </c>
      <c r="M53" s="18">
        <f t="shared" si="17"/>
        <v>0</v>
      </c>
      <c r="N53" s="21">
        <f t="shared" si="17"/>
        <v>337.9</v>
      </c>
      <c r="O53" s="18">
        <f t="shared" si="17"/>
        <v>0</v>
      </c>
      <c r="P53" s="21">
        <f t="shared" si="17"/>
        <v>337.9</v>
      </c>
      <c r="Q53" s="18">
        <f t="shared" si="17"/>
        <v>0</v>
      </c>
      <c r="R53" s="21">
        <f t="shared" si="17"/>
        <v>337.9</v>
      </c>
      <c r="S53" s="21">
        <f t="shared" si="17"/>
        <v>0</v>
      </c>
    </row>
    <row r="54" spans="2:19" ht="16.5">
      <c r="B54" s="26" t="s">
        <v>99</v>
      </c>
      <c r="C54" s="75" t="s">
        <v>79</v>
      </c>
      <c r="D54" s="6" t="s">
        <v>10</v>
      </c>
      <c r="E54" s="6" t="s">
        <v>5</v>
      </c>
      <c r="F54" s="75" t="s">
        <v>434</v>
      </c>
      <c r="G54" s="6" t="s">
        <v>98</v>
      </c>
      <c r="H54" s="7">
        <v>0</v>
      </c>
      <c r="I54" s="7">
        <v>337.9</v>
      </c>
      <c r="J54" s="7">
        <f>H54+I54</f>
        <v>337.9</v>
      </c>
      <c r="K54" s="7"/>
      <c r="L54" s="7">
        <f>J54+K54</f>
        <v>337.9</v>
      </c>
      <c r="M54" s="7"/>
      <c r="N54" s="7">
        <f>L54+M54</f>
        <v>337.9</v>
      </c>
      <c r="O54" s="7"/>
      <c r="P54" s="7">
        <f>N54+O54</f>
        <v>337.9</v>
      </c>
      <c r="Q54" s="7">
        <v>0</v>
      </c>
      <c r="R54" s="7">
        <f>P54+Q54</f>
        <v>337.9</v>
      </c>
      <c r="S54" s="7">
        <v>0</v>
      </c>
    </row>
    <row r="55" spans="1:19" ht="49.5">
      <c r="A55" s="60">
        <v>1</v>
      </c>
      <c r="B55" s="25" t="s">
        <v>139</v>
      </c>
      <c r="C55" s="74" t="s">
        <v>79</v>
      </c>
      <c r="D55" s="20" t="s">
        <v>10</v>
      </c>
      <c r="E55" s="20" t="s">
        <v>5</v>
      </c>
      <c r="F55" s="74" t="s">
        <v>205</v>
      </c>
      <c r="G55" s="20"/>
      <c r="H55" s="21">
        <f aca="true" t="shared" si="18" ref="H55:S55">H56</f>
        <v>22553</v>
      </c>
      <c r="I55" s="18">
        <f t="shared" si="18"/>
        <v>0</v>
      </c>
      <c r="J55" s="21">
        <f t="shared" si="18"/>
        <v>22553</v>
      </c>
      <c r="K55" s="18">
        <f t="shared" si="18"/>
        <v>872</v>
      </c>
      <c r="L55" s="21">
        <f t="shared" si="18"/>
        <v>23425</v>
      </c>
      <c r="M55" s="18">
        <f t="shared" si="18"/>
        <v>0</v>
      </c>
      <c r="N55" s="21">
        <f t="shared" si="18"/>
        <v>23425</v>
      </c>
      <c r="O55" s="18">
        <f t="shared" si="18"/>
        <v>0</v>
      </c>
      <c r="P55" s="21">
        <f t="shared" si="18"/>
        <v>23425</v>
      </c>
      <c r="Q55" s="18">
        <f t="shared" si="18"/>
        <v>0</v>
      </c>
      <c r="R55" s="21">
        <f t="shared" si="18"/>
        <v>23425</v>
      </c>
      <c r="S55" s="21">
        <f t="shared" si="18"/>
        <v>14205</v>
      </c>
    </row>
    <row r="56" spans="1:19" ht="16.5">
      <c r="A56" s="60">
        <v>1</v>
      </c>
      <c r="B56" s="26" t="s">
        <v>99</v>
      </c>
      <c r="C56" s="75" t="s">
        <v>79</v>
      </c>
      <c r="D56" s="6" t="s">
        <v>10</v>
      </c>
      <c r="E56" s="6" t="s">
        <v>5</v>
      </c>
      <c r="F56" s="75" t="s">
        <v>205</v>
      </c>
      <c r="G56" s="6" t="s">
        <v>98</v>
      </c>
      <c r="H56" s="7">
        <v>22553</v>
      </c>
      <c r="I56" s="7"/>
      <c r="J56" s="7">
        <f>H56+I56</f>
        <v>22553</v>
      </c>
      <c r="K56" s="7">
        <v>872</v>
      </c>
      <c r="L56" s="7">
        <f>J56+K56</f>
        <v>23425</v>
      </c>
      <c r="M56" s="7"/>
      <c r="N56" s="7">
        <f>L56+M56</f>
        <v>23425</v>
      </c>
      <c r="O56" s="7"/>
      <c r="P56" s="7">
        <f>N56+O56</f>
        <v>23425</v>
      </c>
      <c r="Q56" s="7">
        <v>0</v>
      </c>
      <c r="R56" s="7">
        <f>P56+Q56</f>
        <v>23425</v>
      </c>
      <c r="S56" s="7">
        <v>14205</v>
      </c>
    </row>
    <row r="57" spans="1:19" ht="17.25">
      <c r="A57" s="60">
        <v>1</v>
      </c>
      <c r="B57" s="24" t="s">
        <v>23</v>
      </c>
      <c r="C57" s="73" t="s">
        <v>79</v>
      </c>
      <c r="D57" s="17" t="s">
        <v>10</v>
      </c>
      <c r="E57" s="17" t="s">
        <v>15</v>
      </c>
      <c r="F57" s="73"/>
      <c r="G57" s="17"/>
      <c r="H57" s="18">
        <f aca="true" t="shared" si="19" ref="H57:O57">H62+H65+H83+H79+H99+H58</f>
        <v>61485.6</v>
      </c>
      <c r="I57" s="18">
        <f t="shared" si="19"/>
        <v>20.4</v>
      </c>
      <c r="J57" s="18">
        <f t="shared" si="19"/>
        <v>61506</v>
      </c>
      <c r="K57" s="18">
        <f t="shared" si="19"/>
        <v>2565</v>
      </c>
      <c r="L57" s="18">
        <f t="shared" si="19"/>
        <v>64071</v>
      </c>
      <c r="M57" s="18">
        <f t="shared" si="19"/>
        <v>681.4</v>
      </c>
      <c r="N57" s="18">
        <f t="shared" si="19"/>
        <v>64752.4</v>
      </c>
      <c r="O57" s="18">
        <f t="shared" si="19"/>
        <v>0</v>
      </c>
      <c r="P57" s="18">
        <f>P62+P65+P83+P79+P99+P58+P68</f>
        <v>64752.4</v>
      </c>
      <c r="Q57" s="18">
        <f>Q62+Q65+Q83+Q79+Q99+Q58+Q68</f>
        <v>12760.400000000001</v>
      </c>
      <c r="R57" s="18">
        <f>R62+R65+R83+R79+R99+R58+R68</f>
        <v>77512.8</v>
      </c>
      <c r="S57" s="18">
        <f>S62+S65+S83+S79+S99+S58+S68</f>
        <v>40161.899999999994</v>
      </c>
    </row>
    <row r="58" spans="2:19" ht="33">
      <c r="B58" s="25" t="s">
        <v>128</v>
      </c>
      <c r="C58" s="74" t="s">
        <v>79</v>
      </c>
      <c r="D58" s="20" t="s">
        <v>10</v>
      </c>
      <c r="E58" s="20" t="s">
        <v>15</v>
      </c>
      <c r="F58" s="74" t="s">
        <v>171</v>
      </c>
      <c r="G58" s="20"/>
      <c r="H58" s="42">
        <f aca="true" t="shared" si="20" ref="H58:S60">H59</f>
        <v>0</v>
      </c>
      <c r="I58" s="138">
        <f t="shared" si="20"/>
        <v>0</v>
      </c>
      <c r="J58" s="42">
        <f t="shared" si="20"/>
        <v>0</v>
      </c>
      <c r="K58" s="138">
        <f t="shared" si="20"/>
        <v>0</v>
      </c>
      <c r="L58" s="42">
        <f t="shared" si="20"/>
        <v>0</v>
      </c>
      <c r="M58" s="138">
        <f t="shared" si="20"/>
        <v>681.4</v>
      </c>
      <c r="N58" s="42">
        <f t="shared" si="20"/>
        <v>681.4</v>
      </c>
      <c r="O58" s="138">
        <f t="shared" si="20"/>
        <v>0</v>
      </c>
      <c r="P58" s="42">
        <f t="shared" si="20"/>
        <v>681.4</v>
      </c>
      <c r="Q58" s="138">
        <f t="shared" si="20"/>
        <v>83.2</v>
      </c>
      <c r="R58" s="42">
        <f t="shared" si="20"/>
        <v>764.6</v>
      </c>
      <c r="S58" s="42">
        <f t="shared" si="20"/>
        <v>0</v>
      </c>
    </row>
    <row r="59" spans="2:19" ht="33">
      <c r="B59" s="25" t="s">
        <v>353</v>
      </c>
      <c r="C59" s="74" t="s">
        <v>79</v>
      </c>
      <c r="D59" s="20" t="s">
        <v>10</v>
      </c>
      <c r="E59" s="20" t="s">
        <v>15</v>
      </c>
      <c r="F59" s="74" t="s">
        <v>354</v>
      </c>
      <c r="G59" s="20"/>
      <c r="H59" s="42">
        <f t="shared" si="20"/>
        <v>0</v>
      </c>
      <c r="I59" s="42">
        <f t="shared" si="20"/>
        <v>0</v>
      </c>
      <c r="J59" s="42">
        <f t="shared" si="20"/>
        <v>0</v>
      </c>
      <c r="K59" s="42">
        <f t="shared" si="20"/>
        <v>0</v>
      </c>
      <c r="L59" s="42">
        <f t="shared" si="20"/>
        <v>0</v>
      </c>
      <c r="M59" s="42">
        <f t="shared" si="20"/>
        <v>681.4</v>
      </c>
      <c r="N59" s="42">
        <f t="shared" si="20"/>
        <v>681.4</v>
      </c>
      <c r="O59" s="42">
        <f t="shared" si="20"/>
        <v>0</v>
      </c>
      <c r="P59" s="42">
        <f t="shared" si="20"/>
        <v>681.4</v>
      </c>
      <c r="Q59" s="42">
        <f t="shared" si="20"/>
        <v>83.2</v>
      </c>
      <c r="R59" s="42">
        <f t="shared" si="20"/>
        <v>764.6</v>
      </c>
      <c r="S59" s="42">
        <f t="shared" si="20"/>
        <v>0</v>
      </c>
    </row>
    <row r="60" spans="2:19" ht="17.25">
      <c r="B60" s="25" t="s">
        <v>127</v>
      </c>
      <c r="C60" s="74" t="s">
        <v>79</v>
      </c>
      <c r="D60" s="20" t="s">
        <v>10</v>
      </c>
      <c r="E60" s="20" t="s">
        <v>15</v>
      </c>
      <c r="F60" s="74" t="s">
        <v>355</v>
      </c>
      <c r="G60" s="20"/>
      <c r="H60" s="42">
        <f t="shared" si="20"/>
        <v>0</v>
      </c>
      <c r="I60" s="137">
        <f t="shared" si="20"/>
        <v>0</v>
      </c>
      <c r="J60" s="42">
        <f t="shared" si="20"/>
        <v>0</v>
      </c>
      <c r="K60" s="137">
        <f t="shared" si="20"/>
        <v>0</v>
      </c>
      <c r="L60" s="42">
        <f t="shared" si="20"/>
        <v>0</v>
      </c>
      <c r="M60" s="137">
        <f t="shared" si="20"/>
        <v>681.4</v>
      </c>
      <c r="N60" s="42">
        <f t="shared" si="20"/>
        <v>681.4</v>
      </c>
      <c r="O60" s="137">
        <f t="shared" si="20"/>
        <v>0</v>
      </c>
      <c r="P60" s="42">
        <f t="shared" si="20"/>
        <v>681.4</v>
      </c>
      <c r="Q60" s="137">
        <f t="shared" si="20"/>
        <v>83.2</v>
      </c>
      <c r="R60" s="42">
        <f t="shared" si="20"/>
        <v>764.6</v>
      </c>
      <c r="S60" s="42">
        <f t="shared" si="20"/>
        <v>0</v>
      </c>
    </row>
    <row r="61" spans="2:19" ht="16.5">
      <c r="B61" s="26" t="s">
        <v>99</v>
      </c>
      <c r="C61" s="75" t="s">
        <v>79</v>
      </c>
      <c r="D61" s="6" t="s">
        <v>10</v>
      </c>
      <c r="E61" s="6" t="s">
        <v>15</v>
      </c>
      <c r="F61" s="75" t="s">
        <v>355</v>
      </c>
      <c r="G61" s="6" t="s">
        <v>98</v>
      </c>
      <c r="H61" s="7"/>
      <c r="I61" s="7"/>
      <c r="J61" s="7">
        <f>H61+I61</f>
        <v>0</v>
      </c>
      <c r="K61" s="7"/>
      <c r="L61" s="7">
        <f>J61+K61</f>
        <v>0</v>
      </c>
      <c r="M61" s="7">
        <v>681.4</v>
      </c>
      <c r="N61" s="7">
        <f>L61+M61</f>
        <v>681.4</v>
      </c>
      <c r="O61" s="7"/>
      <c r="P61" s="7">
        <f>N61+O61</f>
        <v>681.4</v>
      </c>
      <c r="Q61" s="172">
        <f>75.7+7.5</f>
        <v>83.2</v>
      </c>
      <c r="R61" s="7">
        <f>P61+Q61</f>
        <v>764.6</v>
      </c>
      <c r="S61" s="7">
        <v>0</v>
      </c>
    </row>
    <row r="62" spans="1:19" ht="48" customHeight="1">
      <c r="A62" s="60">
        <v>1</v>
      </c>
      <c r="B62" s="115" t="s">
        <v>525</v>
      </c>
      <c r="C62" s="74" t="s">
        <v>79</v>
      </c>
      <c r="D62" s="20" t="s">
        <v>10</v>
      </c>
      <c r="E62" s="20" t="s">
        <v>15</v>
      </c>
      <c r="F62" s="74" t="s">
        <v>179</v>
      </c>
      <c r="G62" s="20"/>
      <c r="H62" s="21">
        <f aca="true" t="shared" si="21" ref="H62:S63">H63</f>
        <v>46.9</v>
      </c>
      <c r="I62" s="18">
        <f t="shared" si="21"/>
        <v>-1.5</v>
      </c>
      <c r="J62" s="21">
        <f t="shared" si="21"/>
        <v>45.4</v>
      </c>
      <c r="K62" s="18">
        <f t="shared" si="21"/>
        <v>0</v>
      </c>
      <c r="L62" s="21">
        <f t="shared" si="21"/>
        <v>45.4</v>
      </c>
      <c r="M62" s="18">
        <f t="shared" si="21"/>
        <v>0</v>
      </c>
      <c r="N62" s="21">
        <f t="shared" si="21"/>
        <v>45.4</v>
      </c>
      <c r="O62" s="18">
        <f t="shared" si="21"/>
        <v>0</v>
      </c>
      <c r="P62" s="21">
        <f t="shared" si="21"/>
        <v>45.4</v>
      </c>
      <c r="Q62" s="18">
        <f t="shared" si="21"/>
        <v>0</v>
      </c>
      <c r="R62" s="21">
        <f t="shared" si="21"/>
        <v>45.4</v>
      </c>
      <c r="S62" s="21">
        <f t="shared" si="21"/>
        <v>25.2</v>
      </c>
    </row>
    <row r="63" spans="1:19" ht="32.25" customHeight="1">
      <c r="A63" s="60">
        <v>1</v>
      </c>
      <c r="B63" s="25" t="s">
        <v>145</v>
      </c>
      <c r="C63" s="74" t="s">
        <v>79</v>
      </c>
      <c r="D63" s="20" t="s">
        <v>10</v>
      </c>
      <c r="E63" s="20" t="s">
        <v>15</v>
      </c>
      <c r="F63" s="74" t="s">
        <v>180</v>
      </c>
      <c r="G63" s="20"/>
      <c r="H63" s="21">
        <f t="shared" si="21"/>
        <v>46.9</v>
      </c>
      <c r="I63" s="18">
        <f t="shared" si="21"/>
        <v>-1.5</v>
      </c>
      <c r="J63" s="21">
        <f t="shared" si="21"/>
        <v>45.4</v>
      </c>
      <c r="K63" s="18">
        <f t="shared" si="21"/>
        <v>0</v>
      </c>
      <c r="L63" s="21">
        <f t="shared" si="21"/>
        <v>45.4</v>
      </c>
      <c r="M63" s="18">
        <f t="shared" si="21"/>
        <v>0</v>
      </c>
      <c r="N63" s="21">
        <f t="shared" si="21"/>
        <v>45.4</v>
      </c>
      <c r="O63" s="18">
        <f t="shared" si="21"/>
        <v>0</v>
      </c>
      <c r="P63" s="21">
        <f t="shared" si="21"/>
        <v>45.4</v>
      </c>
      <c r="Q63" s="18">
        <f t="shared" si="21"/>
        <v>0</v>
      </c>
      <c r="R63" s="21">
        <f t="shared" si="21"/>
        <v>45.4</v>
      </c>
      <c r="S63" s="21">
        <f t="shared" si="21"/>
        <v>25.2</v>
      </c>
    </row>
    <row r="64" spans="1:19" ht="16.5">
      <c r="A64" s="60">
        <v>1</v>
      </c>
      <c r="B64" s="26" t="s">
        <v>99</v>
      </c>
      <c r="C64" s="75" t="s">
        <v>79</v>
      </c>
      <c r="D64" s="6" t="s">
        <v>10</v>
      </c>
      <c r="E64" s="6" t="s">
        <v>15</v>
      </c>
      <c r="F64" s="75" t="s">
        <v>180</v>
      </c>
      <c r="G64" s="6" t="s">
        <v>98</v>
      </c>
      <c r="H64" s="7">
        <v>46.9</v>
      </c>
      <c r="I64" s="7">
        <v>-1.5</v>
      </c>
      <c r="J64" s="7">
        <f>H64+I64</f>
        <v>45.4</v>
      </c>
      <c r="K64" s="7"/>
      <c r="L64" s="7">
        <f>J64+K64</f>
        <v>45.4</v>
      </c>
      <c r="M64" s="7"/>
      <c r="N64" s="7">
        <f>L64+M64</f>
        <v>45.4</v>
      </c>
      <c r="O64" s="7"/>
      <c r="P64" s="7">
        <f>N64+O64</f>
        <v>45.4</v>
      </c>
      <c r="Q64" s="7">
        <v>0</v>
      </c>
      <c r="R64" s="7">
        <f>P64+Q64</f>
        <v>45.4</v>
      </c>
      <c r="S64" s="7">
        <v>25.2</v>
      </c>
    </row>
    <row r="65" spans="1:19" ht="47.25" customHeight="1" hidden="1">
      <c r="A65" s="60">
        <v>1</v>
      </c>
      <c r="B65" s="123" t="s">
        <v>301</v>
      </c>
      <c r="C65" s="74" t="s">
        <v>79</v>
      </c>
      <c r="D65" s="20" t="s">
        <v>10</v>
      </c>
      <c r="E65" s="20" t="s">
        <v>15</v>
      </c>
      <c r="F65" s="74" t="s">
        <v>182</v>
      </c>
      <c r="G65" s="20"/>
      <c r="H65" s="42">
        <f aca="true" t="shared" si="22" ref="H65:S66">H66</f>
        <v>0</v>
      </c>
      <c r="I65" s="137">
        <f t="shared" si="22"/>
        <v>0</v>
      </c>
      <c r="J65" s="42">
        <f t="shared" si="22"/>
        <v>0</v>
      </c>
      <c r="K65" s="137">
        <f t="shared" si="22"/>
        <v>0</v>
      </c>
      <c r="L65" s="42">
        <f t="shared" si="22"/>
        <v>0</v>
      </c>
      <c r="M65" s="137">
        <f t="shared" si="22"/>
        <v>0</v>
      </c>
      <c r="N65" s="42">
        <f t="shared" si="22"/>
        <v>0</v>
      </c>
      <c r="O65" s="137">
        <f t="shared" si="22"/>
        <v>0</v>
      </c>
      <c r="P65" s="42">
        <f t="shared" si="22"/>
        <v>0</v>
      </c>
      <c r="Q65" s="137">
        <f t="shared" si="22"/>
        <v>0</v>
      </c>
      <c r="R65" s="42">
        <f t="shared" si="22"/>
        <v>0</v>
      </c>
      <c r="S65" s="42">
        <f t="shared" si="22"/>
        <v>0</v>
      </c>
    </row>
    <row r="66" spans="1:19" ht="30.75" customHeight="1" hidden="1">
      <c r="A66" s="60">
        <v>1</v>
      </c>
      <c r="B66" s="25" t="s">
        <v>145</v>
      </c>
      <c r="C66" s="74" t="s">
        <v>79</v>
      </c>
      <c r="D66" s="20" t="s">
        <v>10</v>
      </c>
      <c r="E66" s="20" t="s">
        <v>15</v>
      </c>
      <c r="F66" s="74" t="s">
        <v>183</v>
      </c>
      <c r="G66" s="20"/>
      <c r="H66" s="21">
        <f t="shared" si="22"/>
        <v>0</v>
      </c>
      <c r="I66" s="18">
        <f t="shared" si="22"/>
        <v>0</v>
      </c>
      <c r="J66" s="21">
        <f t="shared" si="22"/>
        <v>0</v>
      </c>
      <c r="K66" s="18">
        <f t="shared" si="22"/>
        <v>0</v>
      </c>
      <c r="L66" s="21">
        <f t="shared" si="22"/>
        <v>0</v>
      </c>
      <c r="M66" s="18">
        <f t="shared" si="22"/>
        <v>0</v>
      </c>
      <c r="N66" s="21">
        <f t="shared" si="22"/>
        <v>0</v>
      </c>
      <c r="O66" s="18">
        <f t="shared" si="22"/>
        <v>0</v>
      </c>
      <c r="P66" s="21">
        <f t="shared" si="22"/>
        <v>0</v>
      </c>
      <c r="Q66" s="18">
        <f t="shared" si="22"/>
        <v>0</v>
      </c>
      <c r="R66" s="21">
        <f t="shared" si="22"/>
        <v>0</v>
      </c>
      <c r="S66" s="21">
        <f t="shared" si="22"/>
        <v>0</v>
      </c>
    </row>
    <row r="67" spans="1:19" ht="16.5" hidden="1">
      <c r="A67" s="60">
        <v>1</v>
      </c>
      <c r="B67" s="26" t="s">
        <v>99</v>
      </c>
      <c r="C67" s="75" t="s">
        <v>79</v>
      </c>
      <c r="D67" s="6" t="s">
        <v>10</v>
      </c>
      <c r="E67" s="6" t="s">
        <v>15</v>
      </c>
      <c r="F67" s="75" t="s">
        <v>183</v>
      </c>
      <c r="G67" s="6" t="s">
        <v>98</v>
      </c>
      <c r="H67" s="7"/>
      <c r="I67" s="7"/>
      <c r="J67" s="7">
        <f>H67+I67</f>
        <v>0</v>
      </c>
      <c r="K67" s="7"/>
      <c r="L67" s="7">
        <f>J67+K67</f>
        <v>0</v>
      </c>
      <c r="M67" s="7"/>
      <c r="N67" s="7">
        <f>L67+M67</f>
        <v>0</v>
      </c>
      <c r="O67" s="7"/>
      <c r="P67" s="7">
        <f>N67+O67</f>
        <v>0</v>
      </c>
      <c r="Q67" s="7"/>
      <c r="R67" s="7">
        <f>P67+Q67</f>
        <v>0</v>
      </c>
      <c r="S67" s="7">
        <f>Q67+R67</f>
        <v>0</v>
      </c>
    </row>
    <row r="68" spans="2:19" ht="33">
      <c r="B68" s="25" t="s">
        <v>506</v>
      </c>
      <c r="C68" s="74" t="s">
        <v>79</v>
      </c>
      <c r="D68" s="20" t="s">
        <v>10</v>
      </c>
      <c r="E68" s="20" t="s">
        <v>15</v>
      </c>
      <c r="F68" s="74" t="s">
        <v>505</v>
      </c>
      <c r="G68" s="20"/>
      <c r="H68" s="21" t="e">
        <f>#REF!</f>
        <v>#REF!</v>
      </c>
      <c r="I68" s="21" t="e">
        <f>#REF!</f>
        <v>#REF!</v>
      </c>
      <c r="J68" s="21" t="e">
        <f>#REF!</f>
        <v>#REF!</v>
      </c>
      <c r="K68" s="21" t="e">
        <f>#REF!</f>
        <v>#REF!</v>
      </c>
      <c r="L68" s="21" t="e">
        <f>#REF!</f>
        <v>#REF!</v>
      </c>
      <c r="M68" s="21" t="e">
        <f>#REF!</f>
        <v>#REF!</v>
      </c>
      <c r="N68" s="21" t="e">
        <f>#REF!</f>
        <v>#REF!</v>
      </c>
      <c r="O68" s="21" t="e">
        <f>#REF!</f>
        <v>#REF!</v>
      </c>
      <c r="P68" s="21">
        <f>P69+P74</f>
        <v>0</v>
      </c>
      <c r="Q68" s="21">
        <f>Q69+Q74</f>
        <v>12677.2</v>
      </c>
      <c r="R68" s="21">
        <f>R69+R74</f>
        <v>12677.2</v>
      </c>
      <c r="S68" s="21">
        <f>S69+S74</f>
        <v>0</v>
      </c>
    </row>
    <row r="69" spans="2:19" ht="33">
      <c r="B69" s="25" t="s">
        <v>508</v>
      </c>
      <c r="C69" s="74" t="s">
        <v>79</v>
      </c>
      <c r="D69" s="20" t="s">
        <v>10</v>
      </c>
      <c r="E69" s="20" t="s">
        <v>15</v>
      </c>
      <c r="F69" s="74" t="s">
        <v>520</v>
      </c>
      <c r="G69" s="20"/>
      <c r="H69" s="42">
        <f aca="true" t="shared" si="23" ref="H69:S72">H70</f>
        <v>118</v>
      </c>
      <c r="I69" s="42">
        <f t="shared" si="23"/>
        <v>0</v>
      </c>
      <c r="J69" s="42">
        <f t="shared" si="23"/>
        <v>118</v>
      </c>
      <c r="K69" s="42">
        <f t="shared" si="23"/>
        <v>0</v>
      </c>
      <c r="L69" s="42">
        <f t="shared" si="23"/>
        <v>118</v>
      </c>
      <c r="M69" s="42">
        <f t="shared" si="23"/>
        <v>0</v>
      </c>
      <c r="N69" s="42">
        <f t="shared" si="23"/>
        <v>118</v>
      </c>
      <c r="O69" s="42">
        <f t="shared" si="23"/>
        <v>0</v>
      </c>
      <c r="P69" s="42">
        <f>P70+P72</f>
        <v>0</v>
      </c>
      <c r="Q69" s="42">
        <f>Q70+Q72</f>
        <v>5724</v>
      </c>
      <c r="R69" s="42">
        <f>R70+R72</f>
        <v>5724</v>
      </c>
      <c r="S69" s="42">
        <f>S70+S72</f>
        <v>0</v>
      </c>
    </row>
    <row r="70" spans="2:19" ht="33">
      <c r="B70" s="25" t="s">
        <v>293</v>
      </c>
      <c r="C70" s="74" t="s">
        <v>79</v>
      </c>
      <c r="D70" s="20" t="s">
        <v>10</v>
      </c>
      <c r="E70" s="20" t="s">
        <v>15</v>
      </c>
      <c r="F70" s="74" t="s">
        <v>521</v>
      </c>
      <c r="G70" s="20"/>
      <c r="H70" s="42">
        <f t="shared" si="23"/>
        <v>118</v>
      </c>
      <c r="I70" s="42">
        <f t="shared" si="23"/>
        <v>0</v>
      </c>
      <c r="J70" s="42">
        <f t="shared" si="23"/>
        <v>118</v>
      </c>
      <c r="K70" s="42">
        <f t="shared" si="23"/>
        <v>0</v>
      </c>
      <c r="L70" s="42">
        <f t="shared" si="23"/>
        <v>118</v>
      </c>
      <c r="M70" s="42">
        <f t="shared" si="23"/>
        <v>0</v>
      </c>
      <c r="N70" s="42">
        <f t="shared" si="23"/>
        <v>118</v>
      </c>
      <c r="O70" s="42">
        <f t="shared" si="23"/>
        <v>0</v>
      </c>
      <c r="P70" s="42">
        <f t="shared" si="23"/>
        <v>0</v>
      </c>
      <c r="Q70" s="42">
        <f t="shared" si="23"/>
        <v>5437.8</v>
      </c>
      <c r="R70" s="42">
        <f t="shared" si="23"/>
        <v>5437.8</v>
      </c>
      <c r="S70" s="42">
        <f t="shared" si="23"/>
        <v>0</v>
      </c>
    </row>
    <row r="71" spans="2:19" ht="16.5">
      <c r="B71" s="26" t="s">
        <v>99</v>
      </c>
      <c r="C71" s="122" t="s">
        <v>79</v>
      </c>
      <c r="D71" s="6" t="s">
        <v>10</v>
      </c>
      <c r="E71" s="6" t="s">
        <v>15</v>
      </c>
      <c r="F71" s="122" t="s">
        <v>521</v>
      </c>
      <c r="G71" s="6" t="s">
        <v>98</v>
      </c>
      <c r="H71" s="7">
        <f>71.9+46.1</f>
        <v>118</v>
      </c>
      <c r="I71" s="7"/>
      <c r="J71" s="7">
        <f>H71+I71</f>
        <v>118</v>
      </c>
      <c r="K71" s="7"/>
      <c r="L71" s="7">
        <f>J71+K71</f>
        <v>118</v>
      </c>
      <c r="M71" s="7"/>
      <c r="N71" s="7">
        <f>L71+M71</f>
        <v>118</v>
      </c>
      <c r="O71" s="7"/>
      <c r="P71" s="7">
        <v>0</v>
      </c>
      <c r="Q71" s="7">
        <v>5437.8</v>
      </c>
      <c r="R71" s="7">
        <f>P71+Q71</f>
        <v>5437.8</v>
      </c>
      <c r="S71" s="7">
        <v>0</v>
      </c>
    </row>
    <row r="72" spans="2:19" ht="16.5">
      <c r="B72" s="25" t="s">
        <v>145</v>
      </c>
      <c r="C72" s="74" t="s">
        <v>79</v>
      </c>
      <c r="D72" s="20" t="s">
        <v>10</v>
      </c>
      <c r="E72" s="20" t="s">
        <v>15</v>
      </c>
      <c r="F72" s="74" t="s">
        <v>522</v>
      </c>
      <c r="G72" s="20"/>
      <c r="H72" s="42">
        <f t="shared" si="23"/>
        <v>118</v>
      </c>
      <c r="I72" s="42">
        <f t="shared" si="23"/>
        <v>0</v>
      </c>
      <c r="J72" s="42">
        <f t="shared" si="23"/>
        <v>118</v>
      </c>
      <c r="K72" s="42">
        <f t="shared" si="23"/>
        <v>0</v>
      </c>
      <c r="L72" s="42">
        <f t="shared" si="23"/>
        <v>118</v>
      </c>
      <c r="M72" s="42">
        <f t="shared" si="23"/>
        <v>0</v>
      </c>
      <c r="N72" s="42">
        <f t="shared" si="23"/>
        <v>118</v>
      </c>
      <c r="O72" s="42">
        <f t="shared" si="23"/>
        <v>0</v>
      </c>
      <c r="P72" s="42">
        <f t="shared" si="23"/>
        <v>0</v>
      </c>
      <c r="Q72" s="42">
        <f t="shared" si="23"/>
        <v>286.2</v>
      </c>
      <c r="R72" s="42">
        <f t="shared" si="23"/>
        <v>286.2</v>
      </c>
      <c r="S72" s="42">
        <f t="shared" si="23"/>
        <v>0</v>
      </c>
    </row>
    <row r="73" spans="2:19" ht="16.5">
      <c r="B73" s="26" t="s">
        <v>99</v>
      </c>
      <c r="C73" s="122" t="s">
        <v>79</v>
      </c>
      <c r="D73" s="6" t="s">
        <v>10</v>
      </c>
      <c r="E73" s="6" t="s">
        <v>15</v>
      </c>
      <c r="F73" s="122" t="s">
        <v>522</v>
      </c>
      <c r="G73" s="6" t="s">
        <v>98</v>
      </c>
      <c r="H73" s="7">
        <f>71.9+46.1</f>
        <v>118</v>
      </c>
      <c r="I73" s="7"/>
      <c r="J73" s="7">
        <f>H73+I73</f>
        <v>118</v>
      </c>
      <c r="K73" s="7"/>
      <c r="L73" s="7">
        <f>J73+K73</f>
        <v>118</v>
      </c>
      <c r="M73" s="7"/>
      <c r="N73" s="7">
        <f>L73+M73</f>
        <v>118</v>
      </c>
      <c r="O73" s="7"/>
      <c r="P73" s="7">
        <v>0</v>
      </c>
      <c r="Q73" s="7">
        <v>286.2</v>
      </c>
      <c r="R73" s="7">
        <f>P73+Q73</f>
        <v>286.2</v>
      </c>
      <c r="S73" s="7">
        <v>0</v>
      </c>
    </row>
    <row r="74" spans="2:19" ht="33">
      <c r="B74" s="25" t="s">
        <v>507</v>
      </c>
      <c r="C74" s="74" t="s">
        <v>79</v>
      </c>
      <c r="D74" s="20" t="s">
        <v>10</v>
      </c>
      <c r="E74" s="20" t="s">
        <v>15</v>
      </c>
      <c r="F74" s="74" t="s">
        <v>519</v>
      </c>
      <c r="G74" s="20"/>
      <c r="H74" s="42">
        <f aca="true" t="shared" si="24" ref="H74:S77">H75</f>
        <v>274.1</v>
      </c>
      <c r="I74" s="42">
        <f t="shared" si="24"/>
        <v>0</v>
      </c>
      <c r="J74" s="42">
        <f t="shared" si="24"/>
        <v>274.1</v>
      </c>
      <c r="K74" s="42">
        <f t="shared" si="24"/>
        <v>0</v>
      </c>
      <c r="L74" s="42">
        <f t="shared" si="24"/>
        <v>274.1</v>
      </c>
      <c r="M74" s="42">
        <f t="shared" si="24"/>
        <v>0</v>
      </c>
      <c r="N74" s="42">
        <f t="shared" si="24"/>
        <v>274.1</v>
      </c>
      <c r="O74" s="42">
        <f t="shared" si="24"/>
        <v>0</v>
      </c>
      <c r="P74" s="42">
        <f>P75+P77</f>
        <v>0</v>
      </c>
      <c r="Q74" s="42">
        <f>Q75+Q77</f>
        <v>6953.2</v>
      </c>
      <c r="R74" s="42">
        <f>R75+R77</f>
        <v>6953.2</v>
      </c>
      <c r="S74" s="42">
        <f>S75+S77</f>
        <v>0</v>
      </c>
    </row>
    <row r="75" spans="2:19" ht="33">
      <c r="B75" s="25" t="s">
        <v>293</v>
      </c>
      <c r="C75" s="74" t="s">
        <v>79</v>
      </c>
      <c r="D75" s="20" t="s">
        <v>10</v>
      </c>
      <c r="E75" s="20" t="s">
        <v>15</v>
      </c>
      <c r="F75" s="74" t="s">
        <v>523</v>
      </c>
      <c r="G75" s="20"/>
      <c r="H75" s="42">
        <f t="shared" si="24"/>
        <v>274.1</v>
      </c>
      <c r="I75" s="42">
        <f t="shared" si="24"/>
        <v>0</v>
      </c>
      <c r="J75" s="42">
        <f t="shared" si="24"/>
        <v>274.1</v>
      </c>
      <c r="K75" s="42">
        <f t="shared" si="24"/>
        <v>0</v>
      </c>
      <c r="L75" s="42">
        <f t="shared" si="24"/>
        <v>274.1</v>
      </c>
      <c r="M75" s="42">
        <f t="shared" si="24"/>
        <v>0</v>
      </c>
      <c r="N75" s="42">
        <f t="shared" si="24"/>
        <v>274.1</v>
      </c>
      <c r="O75" s="42">
        <f t="shared" si="24"/>
        <v>0</v>
      </c>
      <c r="P75" s="42">
        <f t="shared" si="24"/>
        <v>0</v>
      </c>
      <c r="Q75" s="42">
        <f t="shared" si="24"/>
        <v>6605.5</v>
      </c>
      <c r="R75" s="42">
        <f t="shared" si="24"/>
        <v>6605.5</v>
      </c>
      <c r="S75" s="42">
        <f t="shared" si="24"/>
        <v>0</v>
      </c>
    </row>
    <row r="76" spans="2:19" ht="16.5">
      <c r="B76" s="26" t="s">
        <v>99</v>
      </c>
      <c r="C76" s="122" t="s">
        <v>79</v>
      </c>
      <c r="D76" s="6" t="s">
        <v>10</v>
      </c>
      <c r="E76" s="6" t="s">
        <v>15</v>
      </c>
      <c r="F76" s="122" t="s">
        <v>523</v>
      </c>
      <c r="G76" s="6" t="s">
        <v>98</v>
      </c>
      <c r="H76" s="7">
        <v>274.1</v>
      </c>
      <c r="I76" s="7"/>
      <c r="J76" s="7">
        <f>H76+I76</f>
        <v>274.1</v>
      </c>
      <c r="K76" s="7"/>
      <c r="L76" s="7">
        <f>J76+K76</f>
        <v>274.1</v>
      </c>
      <c r="M76" s="7"/>
      <c r="N76" s="7">
        <f>L76+M76</f>
        <v>274.1</v>
      </c>
      <c r="O76" s="7"/>
      <c r="P76" s="7">
        <v>0</v>
      </c>
      <c r="Q76" s="7">
        <v>6605.5</v>
      </c>
      <c r="R76" s="7">
        <f>P76+Q76</f>
        <v>6605.5</v>
      </c>
      <c r="S76" s="7">
        <v>0</v>
      </c>
    </row>
    <row r="77" spans="2:19" ht="16.5">
      <c r="B77" s="25" t="s">
        <v>145</v>
      </c>
      <c r="C77" s="74" t="s">
        <v>79</v>
      </c>
      <c r="D77" s="20" t="s">
        <v>10</v>
      </c>
      <c r="E77" s="20" t="s">
        <v>15</v>
      </c>
      <c r="F77" s="74" t="s">
        <v>524</v>
      </c>
      <c r="G77" s="20"/>
      <c r="H77" s="42">
        <f t="shared" si="24"/>
        <v>274.1</v>
      </c>
      <c r="I77" s="42">
        <f t="shared" si="24"/>
        <v>0</v>
      </c>
      <c r="J77" s="42">
        <f t="shared" si="24"/>
        <v>274.1</v>
      </c>
      <c r="K77" s="42">
        <f t="shared" si="24"/>
        <v>0</v>
      </c>
      <c r="L77" s="42">
        <f t="shared" si="24"/>
        <v>274.1</v>
      </c>
      <c r="M77" s="42">
        <f t="shared" si="24"/>
        <v>0</v>
      </c>
      <c r="N77" s="42">
        <f t="shared" si="24"/>
        <v>274.1</v>
      </c>
      <c r="O77" s="42">
        <f t="shared" si="24"/>
        <v>0</v>
      </c>
      <c r="P77" s="42">
        <f t="shared" si="24"/>
        <v>0</v>
      </c>
      <c r="Q77" s="42">
        <f t="shared" si="24"/>
        <v>347.7</v>
      </c>
      <c r="R77" s="42">
        <f t="shared" si="24"/>
        <v>347.7</v>
      </c>
      <c r="S77" s="42">
        <f t="shared" si="24"/>
        <v>0</v>
      </c>
    </row>
    <row r="78" spans="2:19" ht="16.5">
      <c r="B78" s="26" t="s">
        <v>99</v>
      </c>
      <c r="C78" s="122" t="s">
        <v>79</v>
      </c>
      <c r="D78" s="6" t="s">
        <v>10</v>
      </c>
      <c r="E78" s="6" t="s">
        <v>15</v>
      </c>
      <c r="F78" s="122" t="s">
        <v>524</v>
      </c>
      <c r="G78" s="6" t="s">
        <v>98</v>
      </c>
      <c r="H78" s="7">
        <v>274.1</v>
      </c>
      <c r="I78" s="7"/>
      <c r="J78" s="7">
        <f>H78+I78</f>
        <v>274.1</v>
      </c>
      <c r="K78" s="7"/>
      <c r="L78" s="7">
        <f>J78+K78</f>
        <v>274.1</v>
      </c>
      <c r="M78" s="7"/>
      <c r="N78" s="7">
        <f>L78+M78</f>
        <v>274.1</v>
      </c>
      <c r="O78" s="7"/>
      <c r="P78" s="7">
        <v>0</v>
      </c>
      <c r="Q78" s="7">
        <v>347.7</v>
      </c>
      <c r="R78" s="7">
        <f>P78+Q78</f>
        <v>347.7</v>
      </c>
      <c r="S78" s="7">
        <v>0</v>
      </c>
    </row>
    <row r="79" spans="1:19" ht="33.75" hidden="1">
      <c r="A79" s="60">
        <v>1</v>
      </c>
      <c r="B79" s="25" t="s">
        <v>527</v>
      </c>
      <c r="C79" s="116" t="s">
        <v>79</v>
      </c>
      <c r="D79" s="117" t="s">
        <v>10</v>
      </c>
      <c r="E79" s="117" t="s">
        <v>15</v>
      </c>
      <c r="F79" s="116" t="s">
        <v>193</v>
      </c>
      <c r="G79" s="117"/>
      <c r="H79" s="21">
        <f aca="true" t="shared" si="25" ref="H79:S81">H80</f>
        <v>0</v>
      </c>
      <c r="I79" s="18">
        <f t="shared" si="25"/>
        <v>0</v>
      </c>
      <c r="J79" s="21">
        <f t="shared" si="25"/>
        <v>0</v>
      </c>
      <c r="K79" s="18">
        <f t="shared" si="25"/>
        <v>0</v>
      </c>
      <c r="L79" s="21">
        <f t="shared" si="25"/>
        <v>0</v>
      </c>
      <c r="M79" s="18">
        <f t="shared" si="25"/>
        <v>0</v>
      </c>
      <c r="N79" s="21">
        <f t="shared" si="25"/>
        <v>0</v>
      </c>
      <c r="O79" s="18">
        <f t="shared" si="25"/>
        <v>0</v>
      </c>
      <c r="P79" s="21">
        <f t="shared" si="25"/>
        <v>0</v>
      </c>
      <c r="Q79" s="18">
        <f t="shared" si="25"/>
        <v>0</v>
      </c>
      <c r="R79" s="21">
        <f t="shared" si="25"/>
        <v>0</v>
      </c>
      <c r="S79" s="21">
        <f t="shared" si="25"/>
        <v>0</v>
      </c>
    </row>
    <row r="80" spans="1:19" ht="17.25" hidden="1">
      <c r="A80" s="60">
        <v>1</v>
      </c>
      <c r="B80" s="25" t="s">
        <v>305</v>
      </c>
      <c r="C80" s="116" t="s">
        <v>79</v>
      </c>
      <c r="D80" s="117" t="s">
        <v>10</v>
      </c>
      <c r="E80" s="117" t="s">
        <v>15</v>
      </c>
      <c r="F80" s="116" t="s">
        <v>194</v>
      </c>
      <c r="G80" s="117"/>
      <c r="H80" s="21">
        <f t="shared" si="25"/>
        <v>0</v>
      </c>
      <c r="I80" s="18">
        <f t="shared" si="25"/>
        <v>0</v>
      </c>
      <c r="J80" s="21">
        <f t="shared" si="25"/>
        <v>0</v>
      </c>
      <c r="K80" s="18">
        <f t="shared" si="25"/>
        <v>0</v>
      </c>
      <c r="L80" s="21">
        <f t="shared" si="25"/>
        <v>0</v>
      </c>
      <c r="M80" s="18">
        <f t="shared" si="25"/>
        <v>0</v>
      </c>
      <c r="N80" s="21">
        <f t="shared" si="25"/>
        <v>0</v>
      </c>
      <c r="O80" s="18">
        <f t="shared" si="25"/>
        <v>0</v>
      </c>
      <c r="P80" s="21">
        <f t="shared" si="25"/>
        <v>0</v>
      </c>
      <c r="Q80" s="18">
        <f t="shared" si="25"/>
        <v>0</v>
      </c>
      <c r="R80" s="21">
        <f t="shared" si="25"/>
        <v>0</v>
      </c>
      <c r="S80" s="21">
        <f t="shared" si="25"/>
        <v>0</v>
      </c>
    </row>
    <row r="81" spans="1:19" ht="17.25" hidden="1">
      <c r="A81" s="60">
        <v>1</v>
      </c>
      <c r="B81" s="25" t="s">
        <v>145</v>
      </c>
      <c r="C81" s="74" t="s">
        <v>79</v>
      </c>
      <c r="D81" s="20" t="s">
        <v>10</v>
      </c>
      <c r="E81" s="20" t="s">
        <v>15</v>
      </c>
      <c r="F81" s="74" t="s">
        <v>195</v>
      </c>
      <c r="G81" s="20"/>
      <c r="H81" s="21">
        <f t="shared" si="25"/>
        <v>0</v>
      </c>
      <c r="I81" s="112">
        <f t="shared" si="25"/>
        <v>0</v>
      </c>
      <c r="J81" s="21">
        <f t="shared" si="25"/>
        <v>0</v>
      </c>
      <c r="K81" s="112">
        <f t="shared" si="25"/>
        <v>0</v>
      </c>
      <c r="L81" s="21">
        <f t="shared" si="25"/>
        <v>0</v>
      </c>
      <c r="M81" s="112">
        <f t="shared" si="25"/>
        <v>0</v>
      </c>
      <c r="N81" s="21">
        <f t="shared" si="25"/>
        <v>0</v>
      </c>
      <c r="O81" s="112">
        <f t="shared" si="25"/>
        <v>0</v>
      </c>
      <c r="P81" s="21">
        <f t="shared" si="25"/>
        <v>0</v>
      </c>
      <c r="Q81" s="112">
        <f t="shared" si="25"/>
        <v>0</v>
      </c>
      <c r="R81" s="21">
        <f t="shared" si="25"/>
        <v>0</v>
      </c>
      <c r="S81" s="21">
        <f t="shared" si="25"/>
        <v>0</v>
      </c>
    </row>
    <row r="82" spans="1:19" ht="16.5" hidden="1">
      <c r="A82" s="60">
        <v>1</v>
      </c>
      <c r="B82" s="26" t="s">
        <v>99</v>
      </c>
      <c r="C82" s="78" t="s">
        <v>79</v>
      </c>
      <c r="D82" s="6" t="s">
        <v>10</v>
      </c>
      <c r="E82" s="6" t="s">
        <v>15</v>
      </c>
      <c r="F82" s="78" t="s">
        <v>195</v>
      </c>
      <c r="G82" s="6" t="s">
        <v>98</v>
      </c>
      <c r="H82" s="7"/>
      <c r="I82" s="7"/>
      <c r="J82" s="7">
        <f>H82+I82</f>
        <v>0</v>
      </c>
      <c r="K82" s="7"/>
      <c r="L82" s="7">
        <f>J82+K82</f>
        <v>0</v>
      </c>
      <c r="M82" s="7"/>
      <c r="N82" s="7">
        <f>L82+M82</f>
        <v>0</v>
      </c>
      <c r="O82" s="7"/>
      <c r="P82" s="7">
        <f>N82+O82</f>
        <v>0</v>
      </c>
      <c r="Q82" s="7"/>
      <c r="R82" s="7">
        <f>P82+Q82</f>
        <v>0</v>
      </c>
      <c r="S82" s="7">
        <f>Q82+R82</f>
        <v>0</v>
      </c>
    </row>
    <row r="83" spans="1:19" ht="49.5" customHeight="1">
      <c r="A83" s="60">
        <v>1</v>
      </c>
      <c r="B83" s="25" t="s">
        <v>356</v>
      </c>
      <c r="C83" s="74" t="s">
        <v>79</v>
      </c>
      <c r="D83" s="20" t="s">
        <v>10</v>
      </c>
      <c r="E83" s="20" t="s">
        <v>15</v>
      </c>
      <c r="F83" s="74" t="s">
        <v>202</v>
      </c>
      <c r="G83" s="20"/>
      <c r="H83" s="42">
        <f aca="true" t="shared" si="26" ref="H83:S83">H84</f>
        <v>61438.7</v>
      </c>
      <c r="I83" s="137">
        <f t="shared" si="26"/>
        <v>21.9</v>
      </c>
      <c r="J83" s="42">
        <f t="shared" si="26"/>
        <v>61460.6</v>
      </c>
      <c r="K83" s="137">
        <f t="shared" si="26"/>
        <v>2565</v>
      </c>
      <c r="L83" s="42">
        <f t="shared" si="26"/>
        <v>64025.6</v>
      </c>
      <c r="M83" s="137">
        <f t="shared" si="26"/>
        <v>0</v>
      </c>
      <c r="N83" s="42">
        <f t="shared" si="26"/>
        <v>64025.6</v>
      </c>
      <c r="O83" s="137">
        <f t="shared" si="26"/>
        <v>0</v>
      </c>
      <c r="P83" s="42">
        <f t="shared" si="26"/>
        <v>64025.6</v>
      </c>
      <c r="Q83" s="137">
        <f t="shared" si="26"/>
        <v>0</v>
      </c>
      <c r="R83" s="42">
        <f t="shared" si="26"/>
        <v>64025.6</v>
      </c>
      <c r="S83" s="42">
        <f t="shared" si="26"/>
        <v>40136.7</v>
      </c>
    </row>
    <row r="84" spans="1:19" ht="16.5">
      <c r="A84" s="60">
        <v>1</v>
      </c>
      <c r="B84" s="25" t="s">
        <v>156</v>
      </c>
      <c r="C84" s="74" t="s">
        <v>79</v>
      </c>
      <c r="D84" s="20" t="s">
        <v>10</v>
      </c>
      <c r="E84" s="20" t="s">
        <v>15</v>
      </c>
      <c r="F84" s="74" t="s">
        <v>206</v>
      </c>
      <c r="G84" s="20"/>
      <c r="H84" s="42">
        <f aca="true" t="shared" si="27" ref="H84:N84">H93+H95+H97+H89+H87+H85+H91</f>
        <v>61438.7</v>
      </c>
      <c r="I84" s="42">
        <f t="shared" si="27"/>
        <v>21.9</v>
      </c>
      <c r="J84" s="42">
        <f t="shared" si="27"/>
        <v>61460.6</v>
      </c>
      <c r="K84" s="42">
        <f t="shared" si="27"/>
        <v>2565</v>
      </c>
      <c r="L84" s="42">
        <f t="shared" si="27"/>
        <v>64025.6</v>
      </c>
      <c r="M84" s="42">
        <f t="shared" si="27"/>
        <v>0</v>
      </c>
      <c r="N84" s="42">
        <f t="shared" si="27"/>
        <v>64025.6</v>
      </c>
      <c r="O84" s="42">
        <f>O93+O95+O97+O89+O87+O85+O91</f>
        <v>0</v>
      </c>
      <c r="P84" s="42">
        <f>P93+P95+P97+P89+P87+P85+P91</f>
        <v>64025.6</v>
      </c>
      <c r="Q84" s="42">
        <f>Q93+Q95+Q97+Q89+Q87+Q85+Q91</f>
        <v>0</v>
      </c>
      <c r="R84" s="42">
        <f>R93+R95+R97+R89+R87+R85+R91</f>
        <v>64025.6</v>
      </c>
      <c r="S84" s="42">
        <f>S93+S95+S97+S89+S87+S85+S91</f>
        <v>40136.7</v>
      </c>
    </row>
    <row r="85" spans="2:19" ht="17.25">
      <c r="B85" s="25" t="s">
        <v>127</v>
      </c>
      <c r="C85" s="74" t="s">
        <v>79</v>
      </c>
      <c r="D85" s="20" t="s">
        <v>10</v>
      </c>
      <c r="E85" s="20" t="s">
        <v>15</v>
      </c>
      <c r="F85" s="74" t="s">
        <v>330</v>
      </c>
      <c r="G85" s="20"/>
      <c r="H85" s="21">
        <f aca="true" t="shared" si="28" ref="H85:S85">H86</f>
        <v>11883.6</v>
      </c>
      <c r="I85" s="18">
        <f t="shared" si="28"/>
        <v>0</v>
      </c>
      <c r="J85" s="21">
        <f t="shared" si="28"/>
        <v>11883.6</v>
      </c>
      <c r="K85" s="18">
        <f t="shared" si="28"/>
        <v>0</v>
      </c>
      <c r="L85" s="21">
        <f t="shared" si="28"/>
        <v>11883.6</v>
      </c>
      <c r="M85" s="18">
        <f t="shared" si="28"/>
        <v>0</v>
      </c>
      <c r="N85" s="21">
        <f t="shared" si="28"/>
        <v>11883.6</v>
      </c>
      <c r="O85" s="18">
        <f t="shared" si="28"/>
        <v>0</v>
      </c>
      <c r="P85" s="21">
        <f t="shared" si="28"/>
        <v>11883.6</v>
      </c>
      <c r="Q85" s="18">
        <f t="shared" si="28"/>
        <v>0</v>
      </c>
      <c r="R85" s="21">
        <f t="shared" si="28"/>
        <v>11883.6</v>
      </c>
      <c r="S85" s="21">
        <f t="shared" si="28"/>
        <v>7277.6</v>
      </c>
    </row>
    <row r="86" spans="2:19" ht="15" customHeight="1">
      <c r="B86" s="26" t="s">
        <v>99</v>
      </c>
      <c r="C86" s="75" t="s">
        <v>79</v>
      </c>
      <c r="D86" s="6" t="s">
        <v>10</v>
      </c>
      <c r="E86" s="6" t="s">
        <v>15</v>
      </c>
      <c r="F86" s="75" t="s">
        <v>330</v>
      </c>
      <c r="G86" s="6" t="s">
        <v>98</v>
      </c>
      <c r="H86" s="7">
        <v>11883.6</v>
      </c>
      <c r="I86" s="7"/>
      <c r="J86" s="7">
        <f>H86+I86</f>
        <v>11883.6</v>
      </c>
      <c r="K86" s="7"/>
      <c r="L86" s="7">
        <f>J86+K86</f>
        <v>11883.6</v>
      </c>
      <c r="M86" s="7"/>
      <c r="N86" s="7">
        <f>L86+M86</f>
        <v>11883.6</v>
      </c>
      <c r="O86" s="7"/>
      <c r="P86" s="7">
        <f>N86+O86</f>
        <v>11883.6</v>
      </c>
      <c r="Q86" s="7">
        <v>0</v>
      </c>
      <c r="R86" s="7">
        <f>P86+Q86</f>
        <v>11883.6</v>
      </c>
      <c r="S86" s="7">
        <v>7277.6</v>
      </c>
    </row>
    <row r="87" spans="1:19" ht="15.75" customHeight="1">
      <c r="A87" s="60">
        <v>1</v>
      </c>
      <c r="B87" s="25" t="s">
        <v>272</v>
      </c>
      <c r="C87" s="74" t="s">
        <v>79</v>
      </c>
      <c r="D87" s="20" t="s">
        <v>10</v>
      </c>
      <c r="E87" s="20" t="s">
        <v>15</v>
      </c>
      <c r="F87" s="74" t="s">
        <v>267</v>
      </c>
      <c r="G87" s="20"/>
      <c r="H87" s="21">
        <f aca="true" t="shared" si="29" ref="H87:S87">H88</f>
        <v>300</v>
      </c>
      <c r="I87" s="18">
        <f t="shared" si="29"/>
        <v>0</v>
      </c>
      <c r="J87" s="21">
        <f t="shared" si="29"/>
        <v>300</v>
      </c>
      <c r="K87" s="18">
        <f t="shared" si="29"/>
        <v>0</v>
      </c>
      <c r="L87" s="21">
        <f t="shared" si="29"/>
        <v>300</v>
      </c>
      <c r="M87" s="18">
        <f t="shared" si="29"/>
        <v>0</v>
      </c>
      <c r="N87" s="21">
        <f t="shared" si="29"/>
        <v>300</v>
      </c>
      <c r="O87" s="18">
        <f t="shared" si="29"/>
        <v>0</v>
      </c>
      <c r="P87" s="21">
        <f t="shared" si="29"/>
        <v>300</v>
      </c>
      <c r="Q87" s="18">
        <f t="shared" si="29"/>
        <v>0</v>
      </c>
      <c r="R87" s="21">
        <f t="shared" si="29"/>
        <v>300</v>
      </c>
      <c r="S87" s="21">
        <f t="shared" si="29"/>
        <v>190.7</v>
      </c>
    </row>
    <row r="88" spans="1:19" ht="14.25" customHeight="1">
      <c r="A88" s="60">
        <v>1</v>
      </c>
      <c r="B88" s="26" t="s">
        <v>99</v>
      </c>
      <c r="C88" s="75" t="s">
        <v>79</v>
      </c>
      <c r="D88" s="6" t="s">
        <v>10</v>
      </c>
      <c r="E88" s="6" t="s">
        <v>15</v>
      </c>
      <c r="F88" s="75" t="s">
        <v>267</v>
      </c>
      <c r="G88" s="6" t="s">
        <v>98</v>
      </c>
      <c r="H88" s="7">
        <v>300</v>
      </c>
      <c r="I88" s="7"/>
      <c r="J88" s="7">
        <f>H88+I88</f>
        <v>300</v>
      </c>
      <c r="K88" s="7"/>
      <c r="L88" s="7">
        <f>J88+K88</f>
        <v>300</v>
      </c>
      <c r="M88" s="7"/>
      <c r="N88" s="7">
        <f>L88+M88</f>
        <v>300</v>
      </c>
      <c r="O88" s="7"/>
      <c r="P88" s="7">
        <f>N88+O88</f>
        <v>300</v>
      </c>
      <c r="Q88" s="7">
        <v>0</v>
      </c>
      <c r="R88" s="7">
        <f>P88+Q88</f>
        <v>300</v>
      </c>
      <c r="S88" s="7">
        <v>190.7</v>
      </c>
    </row>
    <row r="89" spans="1:19" ht="33">
      <c r="A89" s="60">
        <v>1</v>
      </c>
      <c r="B89" s="25" t="s">
        <v>273</v>
      </c>
      <c r="C89" s="74" t="s">
        <v>79</v>
      </c>
      <c r="D89" s="20" t="s">
        <v>10</v>
      </c>
      <c r="E89" s="20" t="s">
        <v>15</v>
      </c>
      <c r="F89" s="74" t="s">
        <v>268</v>
      </c>
      <c r="G89" s="20"/>
      <c r="H89" s="21">
        <f aca="true" t="shared" si="30" ref="H89:S89">H90</f>
        <v>41.1</v>
      </c>
      <c r="I89" s="18">
        <f t="shared" si="30"/>
        <v>0</v>
      </c>
      <c r="J89" s="21">
        <f t="shared" si="30"/>
        <v>41.1</v>
      </c>
      <c r="K89" s="18">
        <f t="shared" si="30"/>
        <v>0</v>
      </c>
      <c r="L89" s="21">
        <f t="shared" si="30"/>
        <v>41.1</v>
      </c>
      <c r="M89" s="18">
        <f t="shared" si="30"/>
        <v>0</v>
      </c>
      <c r="N89" s="21">
        <f t="shared" si="30"/>
        <v>41.1</v>
      </c>
      <c r="O89" s="18">
        <f t="shared" si="30"/>
        <v>0</v>
      </c>
      <c r="P89" s="21">
        <f t="shared" si="30"/>
        <v>41.1</v>
      </c>
      <c r="Q89" s="18">
        <f t="shared" si="30"/>
        <v>0</v>
      </c>
      <c r="R89" s="21">
        <f t="shared" si="30"/>
        <v>41.1</v>
      </c>
      <c r="S89" s="21">
        <f t="shared" si="30"/>
        <v>28.4</v>
      </c>
    </row>
    <row r="90" spans="1:19" ht="16.5">
      <c r="A90" s="60">
        <v>1</v>
      </c>
      <c r="B90" s="26" t="s">
        <v>99</v>
      </c>
      <c r="C90" s="75" t="s">
        <v>79</v>
      </c>
      <c r="D90" s="6" t="s">
        <v>10</v>
      </c>
      <c r="E90" s="6" t="s">
        <v>15</v>
      </c>
      <c r="F90" s="75" t="s">
        <v>268</v>
      </c>
      <c r="G90" s="6" t="s">
        <v>98</v>
      </c>
      <c r="H90" s="7">
        <f>1+30.1+10</f>
        <v>41.1</v>
      </c>
      <c r="I90" s="7"/>
      <c r="J90" s="7">
        <f>H90+I90</f>
        <v>41.1</v>
      </c>
      <c r="K90" s="7"/>
      <c r="L90" s="7">
        <f>J90+K90</f>
        <v>41.1</v>
      </c>
      <c r="M90" s="7"/>
      <c r="N90" s="7">
        <f>L90+M90</f>
        <v>41.1</v>
      </c>
      <c r="O90" s="7"/>
      <c r="P90" s="7">
        <f>N90+O90</f>
        <v>41.1</v>
      </c>
      <c r="Q90" s="7">
        <v>0</v>
      </c>
      <c r="R90" s="7">
        <f>P90+Q90</f>
        <v>41.1</v>
      </c>
      <c r="S90" s="7">
        <v>28.4</v>
      </c>
    </row>
    <row r="91" spans="2:19" ht="31.5" customHeight="1">
      <c r="B91" s="25" t="s">
        <v>326</v>
      </c>
      <c r="C91" s="74" t="s">
        <v>79</v>
      </c>
      <c r="D91" s="20" t="s">
        <v>10</v>
      </c>
      <c r="E91" s="20" t="s">
        <v>15</v>
      </c>
      <c r="F91" s="74" t="s">
        <v>269</v>
      </c>
      <c r="G91" s="20"/>
      <c r="H91" s="21">
        <f aca="true" t="shared" si="31" ref="H91:S91">H92</f>
        <v>182</v>
      </c>
      <c r="I91" s="18">
        <f t="shared" si="31"/>
        <v>0</v>
      </c>
      <c r="J91" s="21">
        <f t="shared" si="31"/>
        <v>182</v>
      </c>
      <c r="K91" s="18">
        <f t="shared" si="31"/>
        <v>0</v>
      </c>
      <c r="L91" s="21">
        <f t="shared" si="31"/>
        <v>182</v>
      </c>
      <c r="M91" s="18">
        <f t="shared" si="31"/>
        <v>0</v>
      </c>
      <c r="N91" s="21">
        <f t="shared" si="31"/>
        <v>182</v>
      </c>
      <c r="O91" s="18">
        <f t="shared" si="31"/>
        <v>0</v>
      </c>
      <c r="P91" s="21">
        <f t="shared" si="31"/>
        <v>182</v>
      </c>
      <c r="Q91" s="18">
        <f t="shared" si="31"/>
        <v>0</v>
      </c>
      <c r="R91" s="21">
        <f t="shared" si="31"/>
        <v>182</v>
      </c>
      <c r="S91" s="21">
        <f t="shared" si="31"/>
        <v>0</v>
      </c>
    </row>
    <row r="92" spans="2:19" ht="16.5">
      <c r="B92" s="26" t="s">
        <v>99</v>
      </c>
      <c r="C92" s="75" t="s">
        <v>79</v>
      </c>
      <c r="D92" s="6" t="s">
        <v>10</v>
      </c>
      <c r="E92" s="6" t="s">
        <v>15</v>
      </c>
      <c r="F92" s="75" t="s">
        <v>269</v>
      </c>
      <c r="G92" s="6" t="s">
        <v>98</v>
      </c>
      <c r="H92" s="7">
        <v>182</v>
      </c>
      <c r="I92" s="7"/>
      <c r="J92" s="7">
        <f>H92+I92</f>
        <v>182</v>
      </c>
      <c r="K92" s="7"/>
      <c r="L92" s="7">
        <f>J92+K92</f>
        <v>182</v>
      </c>
      <c r="M92" s="7"/>
      <c r="N92" s="7">
        <f>L92+M92</f>
        <v>182</v>
      </c>
      <c r="O92" s="7"/>
      <c r="P92" s="7">
        <f>N92+O92</f>
        <v>182</v>
      </c>
      <c r="Q92" s="7">
        <v>0</v>
      </c>
      <c r="R92" s="7">
        <f>P92+Q92</f>
        <v>182</v>
      </c>
      <c r="S92" s="7">
        <v>0</v>
      </c>
    </row>
    <row r="93" spans="1:19" ht="33" customHeight="1">
      <c r="A93" s="60">
        <v>1</v>
      </c>
      <c r="B93" s="25" t="s">
        <v>274</v>
      </c>
      <c r="C93" s="74" t="s">
        <v>79</v>
      </c>
      <c r="D93" s="20" t="s">
        <v>10</v>
      </c>
      <c r="E93" s="20" t="s">
        <v>15</v>
      </c>
      <c r="F93" s="74" t="s">
        <v>334</v>
      </c>
      <c r="G93" s="20"/>
      <c r="H93" s="21">
        <f aca="true" t="shared" si="32" ref="H93:S93">H94</f>
        <v>70</v>
      </c>
      <c r="I93" s="18">
        <f t="shared" si="32"/>
        <v>21.9</v>
      </c>
      <c r="J93" s="21">
        <f t="shared" si="32"/>
        <v>91.9</v>
      </c>
      <c r="K93" s="18">
        <f t="shared" si="32"/>
        <v>0</v>
      </c>
      <c r="L93" s="21">
        <f t="shared" si="32"/>
        <v>91.9</v>
      </c>
      <c r="M93" s="18">
        <f t="shared" si="32"/>
        <v>0</v>
      </c>
      <c r="N93" s="21">
        <f t="shared" si="32"/>
        <v>91.9</v>
      </c>
      <c r="O93" s="18">
        <f t="shared" si="32"/>
        <v>0</v>
      </c>
      <c r="P93" s="21">
        <f t="shared" si="32"/>
        <v>91.9</v>
      </c>
      <c r="Q93" s="18">
        <f t="shared" si="32"/>
        <v>0</v>
      </c>
      <c r="R93" s="21">
        <f t="shared" si="32"/>
        <v>91.9</v>
      </c>
      <c r="S93" s="21">
        <f t="shared" si="32"/>
        <v>44.7</v>
      </c>
    </row>
    <row r="94" spans="1:19" ht="15" customHeight="1">
      <c r="A94" s="60">
        <v>1</v>
      </c>
      <c r="B94" s="26" t="s">
        <v>99</v>
      </c>
      <c r="C94" s="75" t="s">
        <v>79</v>
      </c>
      <c r="D94" s="6" t="s">
        <v>10</v>
      </c>
      <c r="E94" s="6" t="s">
        <v>15</v>
      </c>
      <c r="F94" s="75" t="s">
        <v>334</v>
      </c>
      <c r="G94" s="6" t="s">
        <v>98</v>
      </c>
      <c r="H94" s="7">
        <f>15+10+5+10+30</f>
        <v>70</v>
      </c>
      <c r="I94" s="7">
        <v>21.9</v>
      </c>
      <c r="J94" s="7">
        <f>H94+I94</f>
        <v>91.9</v>
      </c>
      <c r="K94" s="7"/>
      <c r="L94" s="7">
        <f>J94+K94</f>
        <v>91.9</v>
      </c>
      <c r="M94" s="7"/>
      <c r="N94" s="7">
        <f>L94+M94</f>
        <v>91.9</v>
      </c>
      <c r="O94" s="7"/>
      <c r="P94" s="7">
        <f>N94+O94</f>
        <v>91.9</v>
      </c>
      <c r="Q94" s="7">
        <v>0</v>
      </c>
      <c r="R94" s="7">
        <f>P94+Q94</f>
        <v>91.9</v>
      </c>
      <c r="S94" s="7">
        <v>44.7</v>
      </c>
    </row>
    <row r="95" spans="1:19" ht="82.5">
      <c r="A95" s="60">
        <v>1</v>
      </c>
      <c r="B95" s="25" t="s">
        <v>136</v>
      </c>
      <c r="C95" s="74" t="s">
        <v>79</v>
      </c>
      <c r="D95" s="20" t="s">
        <v>10</v>
      </c>
      <c r="E95" s="20" t="s">
        <v>15</v>
      </c>
      <c r="F95" s="74" t="s">
        <v>207</v>
      </c>
      <c r="G95" s="20"/>
      <c r="H95" s="21">
        <f aca="true" t="shared" si="33" ref="H95:S95">H96</f>
        <v>48606</v>
      </c>
      <c r="I95" s="112">
        <f t="shared" si="33"/>
        <v>0</v>
      </c>
      <c r="J95" s="21">
        <f t="shared" si="33"/>
        <v>48606</v>
      </c>
      <c r="K95" s="112">
        <f t="shared" si="33"/>
        <v>2565</v>
      </c>
      <c r="L95" s="21">
        <f t="shared" si="33"/>
        <v>51171</v>
      </c>
      <c r="M95" s="112">
        <f t="shared" si="33"/>
        <v>0</v>
      </c>
      <c r="N95" s="21">
        <f t="shared" si="33"/>
        <v>51171</v>
      </c>
      <c r="O95" s="112">
        <f t="shared" si="33"/>
        <v>0</v>
      </c>
      <c r="P95" s="21">
        <f t="shared" si="33"/>
        <v>51171</v>
      </c>
      <c r="Q95" s="112">
        <f t="shared" si="33"/>
        <v>0</v>
      </c>
      <c r="R95" s="21">
        <f t="shared" si="33"/>
        <v>51171</v>
      </c>
      <c r="S95" s="21">
        <f t="shared" si="33"/>
        <v>32457.3</v>
      </c>
    </row>
    <row r="96" spans="1:19" ht="15.75" customHeight="1">
      <c r="A96" s="60">
        <v>1</v>
      </c>
      <c r="B96" s="26" t="s">
        <v>99</v>
      </c>
      <c r="C96" s="75" t="s">
        <v>79</v>
      </c>
      <c r="D96" s="6" t="s">
        <v>10</v>
      </c>
      <c r="E96" s="6" t="s">
        <v>15</v>
      </c>
      <c r="F96" s="75" t="s">
        <v>207</v>
      </c>
      <c r="G96" s="6" t="s">
        <v>98</v>
      </c>
      <c r="H96" s="7">
        <v>48606</v>
      </c>
      <c r="I96" s="7"/>
      <c r="J96" s="7">
        <f>H96+I96</f>
        <v>48606</v>
      </c>
      <c r="K96" s="7">
        <v>2565</v>
      </c>
      <c r="L96" s="7">
        <f>J96+K96</f>
        <v>51171</v>
      </c>
      <c r="M96" s="7"/>
      <c r="N96" s="7">
        <f>L96+M96</f>
        <v>51171</v>
      </c>
      <c r="O96" s="7"/>
      <c r="P96" s="7">
        <f>N96+O96</f>
        <v>51171</v>
      </c>
      <c r="Q96" s="7">
        <v>0</v>
      </c>
      <c r="R96" s="7">
        <f>P96+Q96</f>
        <v>51171</v>
      </c>
      <c r="S96" s="7">
        <v>32457.3</v>
      </c>
    </row>
    <row r="97" spans="1:19" ht="35.25" customHeight="1">
      <c r="A97" s="60">
        <v>1</v>
      </c>
      <c r="B97" s="33" t="s">
        <v>77</v>
      </c>
      <c r="C97" s="74" t="s">
        <v>79</v>
      </c>
      <c r="D97" s="20" t="s">
        <v>10</v>
      </c>
      <c r="E97" s="20" t="s">
        <v>15</v>
      </c>
      <c r="F97" s="74" t="s">
        <v>208</v>
      </c>
      <c r="G97" s="20"/>
      <c r="H97" s="21">
        <f aca="true" t="shared" si="34" ref="H97:S97">H98</f>
        <v>356</v>
      </c>
      <c r="I97" s="112">
        <f t="shared" si="34"/>
        <v>0</v>
      </c>
      <c r="J97" s="21">
        <f t="shared" si="34"/>
        <v>356</v>
      </c>
      <c r="K97" s="112">
        <f t="shared" si="34"/>
        <v>0</v>
      </c>
      <c r="L97" s="21">
        <f t="shared" si="34"/>
        <v>356</v>
      </c>
      <c r="M97" s="112">
        <f t="shared" si="34"/>
        <v>0</v>
      </c>
      <c r="N97" s="21">
        <f t="shared" si="34"/>
        <v>356</v>
      </c>
      <c r="O97" s="112">
        <f t="shared" si="34"/>
        <v>0</v>
      </c>
      <c r="P97" s="21">
        <f t="shared" si="34"/>
        <v>356</v>
      </c>
      <c r="Q97" s="112">
        <f t="shared" si="34"/>
        <v>0</v>
      </c>
      <c r="R97" s="21">
        <f t="shared" si="34"/>
        <v>356</v>
      </c>
      <c r="S97" s="21">
        <f t="shared" si="34"/>
        <v>138</v>
      </c>
    </row>
    <row r="98" spans="1:19" ht="16.5">
      <c r="A98" s="60">
        <v>1</v>
      </c>
      <c r="B98" s="26" t="s">
        <v>99</v>
      </c>
      <c r="C98" s="75" t="s">
        <v>79</v>
      </c>
      <c r="D98" s="6" t="s">
        <v>10</v>
      </c>
      <c r="E98" s="6" t="s">
        <v>15</v>
      </c>
      <c r="F98" s="75" t="s">
        <v>208</v>
      </c>
      <c r="G98" s="6" t="s">
        <v>98</v>
      </c>
      <c r="H98" s="7">
        <v>356</v>
      </c>
      <c r="I98" s="7"/>
      <c r="J98" s="7">
        <f>H98+I98</f>
        <v>356</v>
      </c>
      <c r="K98" s="7"/>
      <c r="L98" s="7">
        <f>J98+K98</f>
        <v>356</v>
      </c>
      <c r="M98" s="7"/>
      <c r="N98" s="7">
        <f>L98+M98</f>
        <v>356</v>
      </c>
      <c r="O98" s="7"/>
      <c r="P98" s="7">
        <f>N98+O98</f>
        <v>356</v>
      </c>
      <c r="Q98" s="7">
        <v>0</v>
      </c>
      <c r="R98" s="7">
        <f>P98+Q98</f>
        <v>356</v>
      </c>
      <c r="S98" s="7">
        <v>138</v>
      </c>
    </row>
    <row r="99" spans="1:19" ht="33.75" hidden="1">
      <c r="A99" s="60">
        <v>1</v>
      </c>
      <c r="B99" s="19" t="s">
        <v>140</v>
      </c>
      <c r="C99" s="74" t="s">
        <v>79</v>
      </c>
      <c r="D99" s="20" t="s">
        <v>10</v>
      </c>
      <c r="E99" s="20" t="s">
        <v>15</v>
      </c>
      <c r="F99" s="74" t="s">
        <v>246</v>
      </c>
      <c r="G99" s="20"/>
      <c r="H99" s="42">
        <f aca="true" t="shared" si="35" ref="H99:S101">H100</f>
        <v>0</v>
      </c>
      <c r="I99" s="138">
        <f t="shared" si="35"/>
        <v>0</v>
      </c>
      <c r="J99" s="42">
        <f t="shared" si="35"/>
        <v>0</v>
      </c>
      <c r="K99" s="138">
        <f t="shared" si="35"/>
        <v>0</v>
      </c>
      <c r="L99" s="42">
        <f t="shared" si="35"/>
        <v>0</v>
      </c>
      <c r="M99" s="138">
        <f t="shared" si="35"/>
        <v>0</v>
      </c>
      <c r="N99" s="42">
        <f t="shared" si="35"/>
        <v>0</v>
      </c>
      <c r="O99" s="138">
        <f t="shared" si="35"/>
        <v>0</v>
      </c>
      <c r="P99" s="42">
        <f t="shared" si="35"/>
        <v>0</v>
      </c>
      <c r="Q99" s="138">
        <f t="shared" si="35"/>
        <v>0</v>
      </c>
      <c r="R99" s="42">
        <f t="shared" si="35"/>
        <v>0</v>
      </c>
      <c r="S99" s="42">
        <f t="shared" si="35"/>
        <v>0</v>
      </c>
    </row>
    <row r="100" spans="1:19" ht="17.25" hidden="1">
      <c r="A100" s="60">
        <v>1</v>
      </c>
      <c r="B100" s="19" t="s">
        <v>13</v>
      </c>
      <c r="C100" s="74" t="s">
        <v>79</v>
      </c>
      <c r="D100" s="20" t="s">
        <v>10</v>
      </c>
      <c r="E100" s="20" t="s">
        <v>15</v>
      </c>
      <c r="F100" s="74" t="s">
        <v>247</v>
      </c>
      <c r="G100" s="20"/>
      <c r="H100" s="42">
        <f t="shared" si="35"/>
        <v>0</v>
      </c>
      <c r="I100" s="138">
        <f t="shared" si="35"/>
        <v>0</v>
      </c>
      <c r="J100" s="42">
        <f t="shared" si="35"/>
        <v>0</v>
      </c>
      <c r="K100" s="138">
        <f t="shared" si="35"/>
        <v>0</v>
      </c>
      <c r="L100" s="42">
        <f t="shared" si="35"/>
        <v>0</v>
      </c>
      <c r="M100" s="138">
        <f t="shared" si="35"/>
        <v>0</v>
      </c>
      <c r="N100" s="42">
        <f t="shared" si="35"/>
        <v>0</v>
      </c>
      <c r="O100" s="138">
        <f t="shared" si="35"/>
        <v>0</v>
      </c>
      <c r="P100" s="42">
        <f t="shared" si="35"/>
        <v>0</v>
      </c>
      <c r="Q100" s="138">
        <f t="shared" si="35"/>
        <v>0</v>
      </c>
      <c r="R100" s="42">
        <f t="shared" si="35"/>
        <v>0</v>
      </c>
      <c r="S100" s="42">
        <f t="shared" si="35"/>
        <v>0</v>
      </c>
    </row>
    <row r="101" spans="1:19" ht="17.25" hidden="1">
      <c r="A101" s="60">
        <v>1</v>
      </c>
      <c r="B101" s="19" t="s">
        <v>52</v>
      </c>
      <c r="C101" s="74" t="s">
        <v>79</v>
      </c>
      <c r="D101" s="20" t="s">
        <v>10</v>
      </c>
      <c r="E101" s="20" t="s">
        <v>15</v>
      </c>
      <c r="F101" s="74" t="s">
        <v>248</v>
      </c>
      <c r="G101" s="20"/>
      <c r="H101" s="42">
        <f t="shared" si="35"/>
        <v>0</v>
      </c>
      <c r="I101" s="138">
        <f t="shared" si="35"/>
        <v>0</v>
      </c>
      <c r="J101" s="42">
        <f t="shared" si="35"/>
        <v>0</v>
      </c>
      <c r="K101" s="138">
        <f t="shared" si="35"/>
        <v>0</v>
      </c>
      <c r="L101" s="42">
        <f t="shared" si="35"/>
        <v>0</v>
      </c>
      <c r="M101" s="138">
        <f t="shared" si="35"/>
        <v>0</v>
      </c>
      <c r="N101" s="42">
        <f t="shared" si="35"/>
        <v>0</v>
      </c>
      <c r="O101" s="138">
        <f t="shared" si="35"/>
        <v>0</v>
      </c>
      <c r="P101" s="42">
        <f t="shared" si="35"/>
        <v>0</v>
      </c>
      <c r="Q101" s="138">
        <f t="shared" si="35"/>
        <v>0</v>
      </c>
      <c r="R101" s="42">
        <f t="shared" si="35"/>
        <v>0</v>
      </c>
      <c r="S101" s="42">
        <f t="shared" si="35"/>
        <v>0</v>
      </c>
    </row>
    <row r="102" spans="1:19" ht="16.5" hidden="1">
      <c r="A102" s="60">
        <v>1</v>
      </c>
      <c r="B102" s="26" t="s">
        <v>99</v>
      </c>
      <c r="C102" s="85" t="s">
        <v>79</v>
      </c>
      <c r="D102" s="6" t="s">
        <v>10</v>
      </c>
      <c r="E102" s="6" t="s">
        <v>15</v>
      </c>
      <c r="F102" s="85" t="s">
        <v>248</v>
      </c>
      <c r="G102" s="6" t="s">
        <v>98</v>
      </c>
      <c r="H102" s="7"/>
      <c r="I102" s="7"/>
      <c r="J102" s="7">
        <f>H102+I102</f>
        <v>0</v>
      </c>
      <c r="K102" s="7"/>
      <c r="L102" s="7">
        <f>J102+K102</f>
        <v>0</v>
      </c>
      <c r="M102" s="7"/>
      <c r="N102" s="7">
        <f>L102+M102</f>
        <v>0</v>
      </c>
      <c r="O102" s="7"/>
      <c r="P102" s="7">
        <f>N102+O102</f>
        <v>0</v>
      </c>
      <c r="Q102" s="7"/>
      <c r="R102" s="7">
        <f>P102+Q102</f>
        <v>0</v>
      </c>
      <c r="S102" s="7">
        <f>Q102+R102</f>
        <v>0</v>
      </c>
    </row>
    <row r="103" spans="2:19" ht="17.25">
      <c r="B103" s="24" t="s">
        <v>309</v>
      </c>
      <c r="C103" s="73" t="s">
        <v>79</v>
      </c>
      <c r="D103" s="17" t="s">
        <v>10</v>
      </c>
      <c r="E103" s="17" t="s">
        <v>6</v>
      </c>
      <c r="F103" s="73"/>
      <c r="G103" s="17"/>
      <c r="H103" s="18">
        <f aca="true" t="shared" si="36" ref="H103:N103">H104+H111+H107</f>
        <v>5983.7</v>
      </c>
      <c r="I103" s="18">
        <f t="shared" si="36"/>
        <v>15.2</v>
      </c>
      <c r="J103" s="18">
        <f t="shared" si="36"/>
        <v>5998.900000000001</v>
      </c>
      <c r="K103" s="18">
        <f t="shared" si="36"/>
        <v>693</v>
      </c>
      <c r="L103" s="18">
        <f t="shared" si="36"/>
        <v>6691.900000000001</v>
      </c>
      <c r="M103" s="18">
        <f t="shared" si="36"/>
        <v>0</v>
      </c>
      <c r="N103" s="18">
        <f t="shared" si="36"/>
        <v>6691.900000000001</v>
      </c>
      <c r="O103" s="18">
        <f>O104+O111+O107</f>
        <v>359</v>
      </c>
      <c r="P103" s="18">
        <f>P104+P111+P107</f>
        <v>7050.900000000001</v>
      </c>
      <c r="Q103" s="18">
        <f>Q104+Q111+Q107</f>
        <v>0</v>
      </c>
      <c r="R103" s="18">
        <f>R104+R111+R107</f>
        <v>7050.900000000001</v>
      </c>
      <c r="S103" s="18">
        <f>S104+S111+S107</f>
        <v>4369.9</v>
      </c>
    </row>
    <row r="104" spans="2:19" ht="49.5">
      <c r="B104" s="115" t="s">
        <v>525</v>
      </c>
      <c r="C104" s="74" t="s">
        <v>79</v>
      </c>
      <c r="D104" s="20" t="s">
        <v>10</v>
      </c>
      <c r="E104" s="20" t="s">
        <v>6</v>
      </c>
      <c r="F104" s="74" t="s">
        <v>179</v>
      </c>
      <c r="G104" s="20"/>
      <c r="H104" s="21">
        <f aca="true" t="shared" si="37" ref="H104:S105">H105</f>
        <v>13.9</v>
      </c>
      <c r="I104" s="18">
        <f t="shared" si="37"/>
        <v>0.1</v>
      </c>
      <c r="J104" s="21">
        <f t="shared" si="37"/>
        <v>14</v>
      </c>
      <c r="K104" s="18">
        <f t="shared" si="37"/>
        <v>0</v>
      </c>
      <c r="L104" s="21">
        <f t="shared" si="37"/>
        <v>14</v>
      </c>
      <c r="M104" s="18">
        <f t="shared" si="37"/>
        <v>0</v>
      </c>
      <c r="N104" s="21">
        <f t="shared" si="37"/>
        <v>14</v>
      </c>
      <c r="O104" s="18">
        <f t="shared" si="37"/>
        <v>0</v>
      </c>
      <c r="P104" s="21">
        <f t="shared" si="37"/>
        <v>14</v>
      </c>
      <c r="Q104" s="18">
        <f t="shared" si="37"/>
        <v>0</v>
      </c>
      <c r="R104" s="21">
        <f t="shared" si="37"/>
        <v>14</v>
      </c>
      <c r="S104" s="21">
        <f t="shared" si="37"/>
        <v>8.9</v>
      </c>
    </row>
    <row r="105" spans="2:19" ht="17.25">
      <c r="B105" s="25" t="s">
        <v>145</v>
      </c>
      <c r="C105" s="74" t="s">
        <v>79</v>
      </c>
      <c r="D105" s="20" t="s">
        <v>10</v>
      </c>
      <c r="E105" s="20" t="s">
        <v>6</v>
      </c>
      <c r="F105" s="74" t="s">
        <v>180</v>
      </c>
      <c r="G105" s="20"/>
      <c r="H105" s="21">
        <f t="shared" si="37"/>
        <v>13.9</v>
      </c>
      <c r="I105" s="18">
        <f t="shared" si="37"/>
        <v>0.1</v>
      </c>
      <c r="J105" s="21">
        <f t="shared" si="37"/>
        <v>14</v>
      </c>
      <c r="K105" s="18">
        <f t="shared" si="37"/>
        <v>0</v>
      </c>
      <c r="L105" s="21">
        <f t="shared" si="37"/>
        <v>14</v>
      </c>
      <c r="M105" s="18">
        <f t="shared" si="37"/>
        <v>0</v>
      </c>
      <c r="N105" s="21">
        <f t="shared" si="37"/>
        <v>14</v>
      </c>
      <c r="O105" s="18">
        <f t="shared" si="37"/>
        <v>0</v>
      </c>
      <c r="P105" s="21">
        <f t="shared" si="37"/>
        <v>14</v>
      </c>
      <c r="Q105" s="18">
        <f t="shared" si="37"/>
        <v>0</v>
      </c>
      <c r="R105" s="21">
        <f t="shared" si="37"/>
        <v>14</v>
      </c>
      <c r="S105" s="21">
        <f t="shared" si="37"/>
        <v>8.9</v>
      </c>
    </row>
    <row r="106" spans="2:19" ht="16.5">
      <c r="B106" s="26" t="s">
        <v>99</v>
      </c>
      <c r="C106" s="75" t="s">
        <v>79</v>
      </c>
      <c r="D106" s="6" t="s">
        <v>10</v>
      </c>
      <c r="E106" s="6" t="s">
        <v>6</v>
      </c>
      <c r="F106" s="75" t="s">
        <v>180</v>
      </c>
      <c r="G106" s="6" t="s">
        <v>98</v>
      </c>
      <c r="H106" s="7">
        <v>13.9</v>
      </c>
      <c r="I106" s="7">
        <v>0.1</v>
      </c>
      <c r="J106" s="7">
        <f>H106+I106</f>
        <v>14</v>
      </c>
      <c r="K106" s="7"/>
      <c r="L106" s="7">
        <f>J106+K106</f>
        <v>14</v>
      </c>
      <c r="M106" s="7"/>
      <c r="N106" s="7">
        <f>L106+M106</f>
        <v>14</v>
      </c>
      <c r="O106" s="7"/>
      <c r="P106" s="7">
        <f>N106+O106</f>
        <v>14</v>
      </c>
      <c r="Q106" s="7">
        <v>0</v>
      </c>
      <c r="R106" s="7">
        <f>P106+Q106</f>
        <v>14</v>
      </c>
      <c r="S106" s="7">
        <v>8.9</v>
      </c>
    </row>
    <row r="107" spans="2:19" ht="31.5" customHeight="1">
      <c r="B107" s="25" t="s">
        <v>254</v>
      </c>
      <c r="C107" s="74" t="s">
        <v>79</v>
      </c>
      <c r="D107" s="20" t="s">
        <v>10</v>
      </c>
      <c r="E107" s="20" t="s">
        <v>6</v>
      </c>
      <c r="F107" s="74" t="s">
        <v>181</v>
      </c>
      <c r="G107" s="20"/>
      <c r="H107" s="21">
        <f aca="true" t="shared" si="38" ref="H107:S109">H108</f>
        <v>0</v>
      </c>
      <c r="I107" s="21">
        <f t="shared" si="38"/>
        <v>15.1</v>
      </c>
      <c r="J107" s="21">
        <f t="shared" si="38"/>
        <v>15.1</v>
      </c>
      <c r="K107" s="21">
        <f t="shared" si="38"/>
        <v>0</v>
      </c>
      <c r="L107" s="21">
        <f t="shared" si="38"/>
        <v>15.1</v>
      </c>
      <c r="M107" s="21">
        <f t="shared" si="38"/>
        <v>0</v>
      </c>
      <c r="N107" s="21">
        <f t="shared" si="38"/>
        <v>15.1</v>
      </c>
      <c r="O107" s="21">
        <f t="shared" si="38"/>
        <v>0</v>
      </c>
      <c r="P107" s="21">
        <f t="shared" si="38"/>
        <v>15.1</v>
      </c>
      <c r="Q107" s="21">
        <f t="shared" si="38"/>
        <v>0</v>
      </c>
      <c r="R107" s="21">
        <f t="shared" si="38"/>
        <v>15.1</v>
      </c>
      <c r="S107" s="21">
        <f t="shared" si="38"/>
        <v>0</v>
      </c>
    </row>
    <row r="108" spans="2:19" ht="16.5">
      <c r="B108" s="25" t="s">
        <v>350</v>
      </c>
      <c r="C108" s="74" t="s">
        <v>79</v>
      </c>
      <c r="D108" s="20" t="s">
        <v>10</v>
      </c>
      <c r="E108" s="20" t="s">
        <v>6</v>
      </c>
      <c r="F108" s="74" t="s">
        <v>351</v>
      </c>
      <c r="G108" s="20"/>
      <c r="H108" s="21">
        <f t="shared" si="38"/>
        <v>0</v>
      </c>
      <c r="I108" s="21">
        <f t="shared" si="38"/>
        <v>15.1</v>
      </c>
      <c r="J108" s="21">
        <f t="shared" si="38"/>
        <v>15.1</v>
      </c>
      <c r="K108" s="21">
        <f t="shared" si="38"/>
        <v>0</v>
      </c>
      <c r="L108" s="21">
        <f t="shared" si="38"/>
        <v>15.1</v>
      </c>
      <c r="M108" s="21">
        <f t="shared" si="38"/>
        <v>0</v>
      </c>
      <c r="N108" s="21">
        <f t="shared" si="38"/>
        <v>15.1</v>
      </c>
      <c r="O108" s="21">
        <f t="shared" si="38"/>
        <v>0</v>
      </c>
      <c r="P108" s="21">
        <f t="shared" si="38"/>
        <v>15.1</v>
      </c>
      <c r="Q108" s="21">
        <f t="shared" si="38"/>
        <v>0</v>
      </c>
      <c r="R108" s="21">
        <f t="shared" si="38"/>
        <v>15.1</v>
      </c>
      <c r="S108" s="21">
        <f t="shared" si="38"/>
        <v>0</v>
      </c>
    </row>
    <row r="109" spans="2:19" ht="16.5">
      <c r="B109" s="25" t="s">
        <v>145</v>
      </c>
      <c r="C109" s="74" t="s">
        <v>79</v>
      </c>
      <c r="D109" s="20" t="s">
        <v>10</v>
      </c>
      <c r="E109" s="20" t="s">
        <v>6</v>
      </c>
      <c r="F109" s="74" t="s">
        <v>352</v>
      </c>
      <c r="G109" s="20"/>
      <c r="H109" s="42">
        <f t="shared" si="38"/>
        <v>0</v>
      </c>
      <c r="I109" s="114">
        <f t="shared" si="38"/>
        <v>15.1</v>
      </c>
      <c r="J109" s="42">
        <f t="shared" si="38"/>
        <v>15.1</v>
      </c>
      <c r="K109" s="114">
        <f t="shared" si="38"/>
        <v>0</v>
      </c>
      <c r="L109" s="42">
        <f t="shared" si="38"/>
        <v>15.1</v>
      </c>
      <c r="M109" s="114">
        <f t="shared" si="38"/>
        <v>0</v>
      </c>
      <c r="N109" s="42">
        <f t="shared" si="38"/>
        <v>15.1</v>
      </c>
      <c r="O109" s="114">
        <f t="shared" si="38"/>
        <v>0</v>
      </c>
      <c r="P109" s="42">
        <f t="shared" si="38"/>
        <v>15.1</v>
      </c>
      <c r="Q109" s="114">
        <f t="shared" si="38"/>
        <v>0</v>
      </c>
      <c r="R109" s="42">
        <f t="shared" si="38"/>
        <v>15.1</v>
      </c>
      <c r="S109" s="42">
        <f t="shared" si="38"/>
        <v>0</v>
      </c>
    </row>
    <row r="110" spans="2:19" ht="16.5">
      <c r="B110" s="26" t="s">
        <v>99</v>
      </c>
      <c r="C110" s="122" t="s">
        <v>79</v>
      </c>
      <c r="D110" s="6" t="s">
        <v>10</v>
      </c>
      <c r="E110" s="6" t="s">
        <v>6</v>
      </c>
      <c r="F110" s="122" t="s">
        <v>352</v>
      </c>
      <c r="G110" s="6" t="s">
        <v>98</v>
      </c>
      <c r="H110" s="7">
        <v>0</v>
      </c>
      <c r="I110" s="7">
        <v>15.1</v>
      </c>
      <c r="J110" s="7">
        <f>H110+I110</f>
        <v>15.1</v>
      </c>
      <c r="K110" s="7"/>
      <c r="L110" s="7">
        <f>J110+K110</f>
        <v>15.1</v>
      </c>
      <c r="M110" s="7"/>
      <c r="N110" s="7">
        <f>L110+M110</f>
        <v>15.1</v>
      </c>
      <c r="O110" s="7"/>
      <c r="P110" s="7">
        <f>N110+O110</f>
        <v>15.1</v>
      </c>
      <c r="Q110" s="7">
        <v>0</v>
      </c>
      <c r="R110" s="7">
        <f>P110+Q110</f>
        <v>15.1</v>
      </c>
      <c r="S110" s="7">
        <v>0</v>
      </c>
    </row>
    <row r="111" spans="2:19" ht="50.25" customHeight="1">
      <c r="B111" s="25" t="s">
        <v>356</v>
      </c>
      <c r="C111" s="74" t="s">
        <v>79</v>
      </c>
      <c r="D111" s="20" t="s">
        <v>10</v>
      </c>
      <c r="E111" s="20" t="s">
        <v>6</v>
      </c>
      <c r="F111" s="74" t="s">
        <v>202</v>
      </c>
      <c r="G111" s="20"/>
      <c r="H111" s="42">
        <f aca="true" t="shared" si="39" ref="H111:S111">H112</f>
        <v>5969.8</v>
      </c>
      <c r="I111" s="137">
        <f t="shared" si="39"/>
        <v>0</v>
      </c>
      <c r="J111" s="42">
        <f t="shared" si="39"/>
        <v>5969.8</v>
      </c>
      <c r="K111" s="137">
        <f t="shared" si="39"/>
        <v>693</v>
      </c>
      <c r="L111" s="42">
        <f t="shared" si="39"/>
        <v>6662.8</v>
      </c>
      <c r="M111" s="137">
        <f t="shared" si="39"/>
        <v>0</v>
      </c>
      <c r="N111" s="42">
        <f t="shared" si="39"/>
        <v>6662.8</v>
      </c>
      <c r="O111" s="137">
        <f t="shared" si="39"/>
        <v>359</v>
      </c>
      <c r="P111" s="42">
        <f t="shared" si="39"/>
        <v>7021.8</v>
      </c>
      <c r="Q111" s="137">
        <f t="shared" si="39"/>
        <v>0</v>
      </c>
      <c r="R111" s="42">
        <f t="shared" si="39"/>
        <v>7021.8</v>
      </c>
      <c r="S111" s="42">
        <f t="shared" si="39"/>
        <v>4361</v>
      </c>
    </row>
    <row r="112" spans="2:19" ht="16.5">
      <c r="B112" s="25" t="s">
        <v>156</v>
      </c>
      <c r="C112" s="74" t="s">
        <v>79</v>
      </c>
      <c r="D112" s="20" t="s">
        <v>10</v>
      </c>
      <c r="E112" s="20" t="s">
        <v>6</v>
      </c>
      <c r="F112" s="74" t="s">
        <v>206</v>
      </c>
      <c r="G112" s="20"/>
      <c r="H112" s="42">
        <f>H113+H117</f>
        <v>5969.8</v>
      </c>
      <c r="I112" s="42">
        <f>I113+I117</f>
        <v>0</v>
      </c>
      <c r="J112" s="42">
        <f aca="true" t="shared" si="40" ref="J112:P112">J113+J117+J115</f>
        <v>5969.8</v>
      </c>
      <c r="K112" s="42">
        <f t="shared" si="40"/>
        <v>693</v>
      </c>
      <c r="L112" s="42">
        <f t="shared" si="40"/>
        <v>6662.8</v>
      </c>
      <c r="M112" s="42">
        <f t="shared" si="40"/>
        <v>0</v>
      </c>
      <c r="N112" s="42">
        <f t="shared" si="40"/>
        <v>6662.8</v>
      </c>
      <c r="O112" s="42">
        <f t="shared" si="40"/>
        <v>359</v>
      </c>
      <c r="P112" s="42">
        <f t="shared" si="40"/>
        <v>7021.8</v>
      </c>
      <c r="Q112" s="42">
        <f>Q113+Q117+Q115</f>
        <v>0</v>
      </c>
      <c r="R112" s="42">
        <f>R113+R117+R115</f>
        <v>7021.8</v>
      </c>
      <c r="S112" s="42">
        <f>S113+S117+S115</f>
        <v>4361</v>
      </c>
    </row>
    <row r="113" spans="2:19" ht="17.25">
      <c r="B113" s="25" t="s">
        <v>129</v>
      </c>
      <c r="C113" s="74" t="s">
        <v>79</v>
      </c>
      <c r="D113" s="20" t="s">
        <v>10</v>
      </c>
      <c r="E113" s="20" t="s">
        <v>6</v>
      </c>
      <c r="F113" s="74" t="s">
        <v>331</v>
      </c>
      <c r="G113" s="20"/>
      <c r="H113" s="42">
        <f aca="true" t="shared" si="41" ref="H113:S113">H114</f>
        <v>5937.8</v>
      </c>
      <c r="I113" s="137">
        <f t="shared" si="41"/>
        <v>0</v>
      </c>
      <c r="J113" s="42">
        <f t="shared" si="41"/>
        <v>5937.8</v>
      </c>
      <c r="K113" s="137">
        <f t="shared" si="41"/>
        <v>0</v>
      </c>
      <c r="L113" s="42">
        <f t="shared" si="41"/>
        <v>5937.8</v>
      </c>
      <c r="M113" s="137">
        <f t="shared" si="41"/>
        <v>0</v>
      </c>
      <c r="N113" s="42">
        <f t="shared" si="41"/>
        <v>5937.8</v>
      </c>
      <c r="O113" s="137">
        <f t="shared" si="41"/>
        <v>0</v>
      </c>
      <c r="P113" s="42">
        <f t="shared" si="41"/>
        <v>5937.8</v>
      </c>
      <c r="Q113" s="137">
        <f t="shared" si="41"/>
        <v>0</v>
      </c>
      <c r="R113" s="42">
        <f t="shared" si="41"/>
        <v>5937.8</v>
      </c>
      <c r="S113" s="42">
        <f t="shared" si="41"/>
        <v>3309</v>
      </c>
    </row>
    <row r="114" spans="2:19" ht="16.5">
      <c r="B114" s="26" t="s">
        <v>99</v>
      </c>
      <c r="C114" s="75" t="s">
        <v>79</v>
      </c>
      <c r="D114" s="6" t="s">
        <v>10</v>
      </c>
      <c r="E114" s="6" t="s">
        <v>6</v>
      </c>
      <c r="F114" s="75" t="s">
        <v>331</v>
      </c>
      <c r="G114" s="6" t="s">
        <v>98</v>
      </c>
      <c r="H114" s="7">
        <v>5937.8</v>
      </c>
      <c r="I114" s="7"/>
      <c r="J114" s="7">
        <f>H114+I114</f>
        <v>5937.8</v>
      </c>
      <c r="K114" s="7"/>
      <c r="L114" s="7">
        <f>J114+K114</f>
        <v>5937.8</v>
      </c>
      <c r="M114" s="7"/>
      <c r="N114" s="7">
        <f>L114+M114</f>
        <v>5937.8</v>
      </c>
      <c r="O114" s="7"/>
      <c r="P114" s="7">
        <f>N114+O114</f>
        <v>5937.8</v>
      </c>
      <c r="Q114" s="7">
        <v>0</v>
      </c>
      <c r="R114" s="7">
        <f>P114+Q114</f>
        <v>5937.8</v>
      </c>
      <c r="S114" s="7">
        <v>3309</v>
      </c>
    </row>
    <row r="115" spans="2:19" ht="49.5">
      <c r="B115" s="25" t="s">
        <v>447</v>
      </c>
      <c r="C115" s="74" t="s">
        <v>79</v>
      </c>
      <c r="D115" s="20" t="s">
        <v>10</v>
      </c>
      <c r="E115" s="20" t="s">
        <v>6</v>
      </c>
      <c r="F115" s="74" t="s">
        <v>449</v>
      </c>
      <c r="G115" s="20"/>
      <c r="H115" s="7"/>
      <c r="I115" s="7"/>
      <c r="J115" s="42">
        <f aca="true" t="shared" si="42" ref="J115:S115">J116</f>
        <v>0</v>
      </c>
      <c r="K115" s="137">
        <f t="shared" si="42"/>
        <v>693</v>
      </c>
      <c r="L115" s="42">
        <f t="shared" si="42"/>
        <v>693</v>
      </c>
      <c r="M115" s="137">
        <f t="shared" si="42"/>
        <v>0</v>
      </c>
      <c r="N115" s="42">
        <f t="shared" si="42"/>
        <v>693</v>
      </c>
      <c r="O115" s="137">
        <f t="shared" si="42"/>
        <v>359</v>
      </c>
      <c r="P115" s="42">
        <f t="shared" si="42"/>
        <v>1052</v>
      </c>
      <c r="Q115" s="137">
        <f t="shared" si="42"/>
        <v>0</v>
      </c>
      <c r="R115" s="42">
        <f t="shared" si="42"/>
        <v>1052</v>
      </c>
      <c r="S115" s="42">
        <f t="shared" si="42"/>
        <v>1052</v>
      </c>
    </row>
    <row r="116" spans="2:19" ht="16.5">
      <c r="B116" s="26" t="s">
        <v>99</v>
      </c>
      <c r="C116" s="75" t="s">
        <v>79</v>
      </c>
      <c r="D116" s="6" t="s">
        <v>10</v>
      </c>
      <c r="E116" s="6" t="s">
        <v>6</v>
      </c>
      <c r="F116" s="75" t="s">
        <v>449</v>
      </c>
      <c r="G116" s="6" t="s">
        <v>98</v>
      </c>
      <c r="H116" s="7"/>
      <c r="I116" s="7"/>
      <c r="J116" s="7">
        <v>0</v>
      </c>
      <c r="K116" s="7">
        <v>693</v>
      </c>
      <c r="L116" s="7">
        <f>J116+K116</f>
        <v>693</v>
      </c>
      <c r="M116" s="7"/>
      <c r="N116" s="7">
        <f>L116+M116</f>
        <v>693</v>
      </c>
      <c r="O116" s="7">
        <v>359</v>
      </c>
      <c r="P116" s="7">
        <f>N116+O116</f>
        <v>1052</v>
      </c>
      <c r="Q116" s="7">
        <v>0</v>
      </c>
      <c r="R116" s="7">
        <f>P116+Q116</f>
        <v>1052</v>
      </c>
      <c r="S116" s="7">
        <f>Q116+R116</f>
        <v>1052</v>
      </c>
    </row>
    <row r="117" spans="2:19" ht="33">
      <c r="B117" s="25" t="s">
        <v>326</v>
      </c>
      <c r="C117" s="74" t="s">
        <v>79</v>
      </c>
      <c r="D117" s="20" t="s">
        <v>10</v>
      </c>
      <c r="E117" s="20" t="s">
        <v>6</v>
      </c>
      <c r="F117" s="74" t="s">
        <v>335</v>
      </c>
      <c r="G117" s="20"/>
      <c r="H117" s="21">
        <f aca="true" t="shared" si="43" ref="H117:S118">H118</f>
        <v>32</v>
      </c>
      <c r="I117" s="18">
        <f t="shared" si="43"/>
        <v>0</v>
      </c>
      <c r="J117" s="21">
        <f t="shared" si="43"/>
        <v>32</v>
      </c>
      <c r="K117" s="18">
        <f t="shared" si="43"/>
        <v>0</v>
      </c>
      <c r="L117" s="21">
        <f t="shared" si="43"/>
        <v>32</v>
      </c>
      <c r="M117" s="18">
        <f t="shared" si="43"/>
        <v>0</v>
      </c>
      <c r="N117" s="21">
        <f t="shared" si="43"/>
        <v>32</v>
      </c>
      <c r="O117" s="18">
        <f t="shared" si="43"/>
        <v>0</v>
      </c>
      <c r="P117" s="21">
        <f t="shared" si="43"/>
        <v>32</v>
      </c>
      <c r="Q117" s="18">
        <f t="shared" si="43"/>
        <v>0</v>
      </c>
      <c r="R117" s="21">
        <f t="shared" si="43"/>
        <v>32</v>
      </c>
      <c r="S117" s="21">
        <f t="shared" si="43"/>
        <v>0</v>
      </c>
    </row>
    <row r="118" spans="2:19" ht="17.25">
      <c r="B118" s="25" t="s">
        <v>145</v>
      </c>
      <c r="C118" s="74" t="s">
        <v>79</v>
      </c>
      <c r="D118" s="20" t="s">
        <v>10</v>
      </c>
      <c r="E118" s="20" t="s">
        <v>6</v>
      </c>
      <c r="F118" s="74" t="s">
        <v>269</v>
      </c>
      <c r="G118" s="20"/>
      <c r="H118" s="21">
        <f t="shared" si="43"/>
        <v>32</v>
      </c>
      <c r="I118" s="18">
        <f t="shared" si="43"/>
        <v>0</v>
      </c>
      <c r="J118" s="21">
        <f t="shared" si="43"/>
        <v>32</v>
      </c>
      <c r="K118" s="18">
        <f t="shared" si="43"/>
        <v>0</v>
      </c>
      <c r="L118" s="21">
        <f t="shared" si="43"/>
        <v>32</v>
      </c>
      <c r="M118" s="18">
        <f t="shared" si="43"/>
        <v>0</v>
      </c>
      <c r="N118" s="21">
        <f t="shared" si="43"/>
        <v>32</v>
      </c>
      <c r="O118" s="18">
        <f t="shared" si="43"/>
        <v>0</v>
      </c>
      <c r="P118" s="21">
        <f t="shared" si="43"/>
        <v>32</v>
      </c>
      <c r="Q118" s="18">
        <f t="shared" si="43"/>
        <v>0</v>
      </c>
      <c r="R118" s="21">
        <f t="shared" si="43"/>
        <v>32</v>
      </c>
      <c r="S118" s="21">
        <f t="shared" si="43"/>
        <v>0</v>
      </c>
    </row>
    <row r="119" spans="2:19" ht="16.5">
      <c r="B119" s="26" t="s">
        <v>99</v>
      </c>
      <c r="C119" s="75" t="s">
        <v>79</v>
      </c>
      <c r="D119" s="6" t="s">
        <v>10</v>
      </c>
      <c r="E119" s="6" t="s">
        <v>6</v>
      </c>
      <c r="F119" s="75" t="s">
        <v>269</v>
      </c>
      <c r="G119" s="6" t="s">
        <v>98</v>
      </c>
      <c r="H119" s="7">
        <f>214-182</f>
        <v>32</v>
      </c>
      <c r="I119" s="7"/>
      <c r="J119" s="7">
        <f>H119+I119</f>
        <v>32</v>
      </c>
      <c r="K119" s="7"/>
      <c r="L119" s="7">
        <f>J119+K119</f>
        <v>32</v>
      </c>
      <c r="M119" s="7"/>
      <c r="N119" s="7">
        <f>L119+M119</f>
        <v>32</v>
      </c>
      <c r="O119" s="7"/>
      <c r="P119" s="7">
        <f>N119+O119</f>
        <v>32</v>
      </c>
      <c r="Q119" s="7">
        <v>0</v>
      </c>
      <c r="R119" s="7">
        <f>P119+Q119</f>
        <v>32</v>
      </c>
      <c r="S119" s="7">
        <v>0</v>
      </c>
    </row>
    <row r="120" spans="2:19" ht="17.25" customHeight="1">
      <c r="B120" s="24" t="s">
        <v>90</v>
      </c>
      <c r="C120" s="73" t="s">
        <v>79</v>
      </c>
      <c r="D120" s="17" t="s">
        <v>10</v>
      </c>
      <c r="E120" s="17" t="s">
        <v>8</v>
      </c>
      <c r="F120" s="73"/>
      <c r="G120" s="17"/>
      <c r="H120" s="18">
        <f aca="true" t="shared" si="44" ref="H120:N120">H126+H121</f>
        <v>215</v>
      </c>
      <c r="I120" s="18">
        <f t="shared" si="44"/>
        <v>0</v>
      </c>
      <c r="J120" s="18">
        <f t="shared" si="44"/>
        <v>215</v>
      </c>
      <c r="K120" s="18">
        <f t="shared" si="44"/>
        <v>0</v>
      </c>
      <c r="L120" s="18">
        <f t="shared" si="44"/>
        <v>215</v>
      </c>
      <c r="M120" s="18">
        <f t="shared" si="44"/>
        <v>0</v>
      </c>
      <c r="N120" s="18">
        <f t="shared" si="44"/>
        <v>215</v>
      </c>
      <c r="O120" s="18">
        <f>O126+O121</f>
        <v>0</v>
      </c>
      <c r="P120" s="18">
        <f>P126+P121</f>
        <v>215</v>
      </c>
      <c r="Q120" s="18">
        <f>Q126+Q121</f>
        <v>0</v>
      </c>
      <c r="R120" s="18">
        <f>R126+R121</f>
        <v>215</v>
      </c>
      <c r="S120" s="18">
        <f>S126+S121</f>
        <v>122.10000000000001</v>
      </c>
    </row>
    <row r="121" spans="2:19" ht="33" customHeight="1" hidden="1">
      <c r="B121" s="115" t="s">
        <v>304</v>
      </c>
      <c r="C121" s="116" t="s">
        <v>79</v>
      </c>
      <c r="D121" s="117" t="s">
        <v>10</v>
      </c>
      <c r="E121" s="117" t="s">
        <v>8</v>
      </c>
      <c r="F121" s="116" t="s">
        <v>187</v>
      </c>
      <c r="G121" s="17"/>
      <c r="H121" s="18">
        <f aca="true" t="shared" si="45" ref="H121:S122">H122</f>
        <v>0</v>
      </c>
      <c r="I121" s="18">
        <f t="shared" si="45"/>
        <v>0</v>
      </c>
      <c r="J121" s="42">
        <f t="shared" si="45"/>
        <v>0</v>
      </c>
      <c r="K121" s="18">
        <f t="shared" si="45"/>
        <v>0</v>
      </c>
      <c r="L121" s="42">
        <f t="shared" si="45"/>
        <v>0</v>
      </c>
      <c r="M121" s="18">
        <f t="shared" si="45"/>
        <v>0</v>
      </c>
      <c r="N121" s="42">
        <f t="shared" si="45"/>
        <v>0</v>
      </c>
      <c r="O121" s="18">
        <f t="shared" si="45"/>
        <v>0</v>
      </c>
      <c r="P121" s="42">
        <f t="shared" si="45"/>
        <v>0</v>
      </c>
      <c r="Q121" s="18">
        <f t="shared" si="45"/>
        <v>0</v>
      </c>
      <c r="R121" s="42">
        <f t="shared" si="45"/>
        <v>0</v>
      </c>
      <c r="S121" s="42">
        <f t="shared" si="45"/>
        <v>0</v>
      </c>
    </row>
    <row r="122" spans="2:19" ht="33" customHeight="1" hidden="1">
      <c r="B122" s="25" t="s">
        <v>155</v>
      </c>
      <c r="C122" s="74" t="s">
        <v>79</v>
      </c>
      <c r="D122" s="20" t="s">
        <v>10</v>
      </c>
      <c r="E122" s="20" t="s">
        <v>8</v>
      </c>
      <c r="F122" s="74" t="s">
        <v>190</v>
      </c>
      <c r="G122" s="20"/>
      <c r="H122" s="18">
        <f t="shared" si="45"/>
        <v>0</v>
      </c>
      <c r="I122" s="18">
        <f t="shared" si="45"/>
        <v>0</v>
      </c>
      <c r="J122" s="42">
        <f t="shared" si="45"/>
        <v>0</v>
      </c>
      <c r="K122" s="18">
        <f t="shared" si="45"/>
        <v>0</v>
      </c>
      <c r="L122" s="42">
        <f t="shared" si="45"/>
        <v>0</v>
      </c>
      <c r="M122" s="18">
        <f t="shared" si="45"/>
        <v>0</v>
      </c>
      <c r="N122" s="42">
        <f t="shared" si="45"/>
        <v>0</v>
      </c>
      <c r="O122" s="18">
        <f t="shared" si="45"/>
        <v>0</v>
      </c>
      <c r="P122" s="42">
        <f t="shared" si="45"/>
        <v>0</v>
      </c>
      <c r="Q122" s="18">
        <f t="shared" si="45"/>
        <v>0</v>
      </c>
      <c r="R122" s="42">
        <f t="shared" si="45"/>
        <v>0</v>
      </c>
      <c r="S122" s="42">
        <f t="shared" si="45"/>
        <v>0</v>
      </c>
    </row>
    <row r="123" spans="2:19" ht="33" customHeight="1" hidden="1">
      <c r="B123" s="25" t="s">
        <v>145</v>
      </c>
      <c r="C123" s="74" t="s">
        <v>79</v>
      </c>
      <c r="D123" s="20" t="s">
        <v>10</v>
      </c>
      <c r="E123" s="20" t="s">
        <v>8</v>
      </c>
      <c r="F123" s="74" t="s">
        <v>191</v>
      </c>
      <c r="G123" s="20"/>
      <c r="H123" s="18">
        <f aca="true" t="shared" si="46" ref="H123:N123">H124+H125</f>
        <v>0</v>
      </c>
      <c r="I123" s="18">
        <f t="shared" si="46"/>
        <v>0</v>
      </c>
      <c r="J123" s="42">
        <f t="shared" si="46"/>
        <v>0</v>
      </c>
      <c r="K123" s="18">
        <f t="shared" si="46"/>
        <v>0</v>
      </c>
      <c r="L123" s="42">
        <f t="shared" si="46"/>
        <v>0</v>
      </c>
      <c r="M123" s="18">
        <f t="shared" si="46"/>
        <v>0</v>
      </c>
      <c r="N123" s="42">
        <f t="shared" si="46"/>
        <v>0</v>
      </c>
      <c r="O123" s="18">
        <f>O124+O125</f>
        <v>0</v>
      </c>
      <c r="P123" s="42">
        <f>P124+P125</f>
        <v>0</v>
      </c>
      <c r="Q123" s="18">
        <f>Q124+Q125</f>
        <v>0</v>
      </c>
      <c r="R123" s="42">
        <f>R124+R125</f>
        <v>0</v>
      </c>
      <c r="S123" s="42">
        <f>S124+S125</f>
        <v>0</v>
      </c>
    </row>
    <row r="124" spans="2:19" ht="33" customHeight="1" hidden="1">
      <c r="B124" s="121" t="s">
        <v>259</v>
      </c>
      <c r="C124" s="75" t="s">
        <v>79</v>
      </c>
      <c r="D124" s="6" t="s">
        <v>10</v>
      </c>
      <c r="E124" s="6" t="s">
        <v>8</v>
      </c>
      <c r="F124" s="75" t="s">
        <v>191</v>
      </c>
      <c r="G124" s="6" t="s">
        <v>95</v>
      </c>
      <c r="H124" s="18"/>
      <c r="I124" s="18"/>
      <c r="J124" s="7">
        <f>H124+I124</f>
        <v>0</v>
      </c>
      <c r="K124" s="18"/>
      <c r="L124" s="7">
        <f>J124+K124</f>
        <v>0</v>
      </c>
      <c r="M124" s="18"/>
      <c r="N124" s="7">
        <f>L124+M124</f>
        <v>0</v>
      </c>
      <c r="O124" s="18"/>
      <c r="P124" s="7">
        <f>N124+O124</f>
        <v>0</v>
      </c>
      <c r="Q124" s="18"/>
      <c r="R124" s="7">
        <f>P124+Q124</f>
        <v>0</v>
      </c>
      <c r="S124" s="7">
        <f>Q124+R124</f>
        <v>0</v>
      </c>
    </row>
    <row r="125" spans="2:19" ht="18" customHeight="1" hidden="1">
      <c r="B125" s="26" t="s">
        <v>99</v>
      </c>
      <c r="C125" s="78" t="s">
        <v>79</v>
      </c>
      <c r="D125" s="8" t="s">
        <v>10</v>
      </c>
      <c r="E125" s="8" t="s">
        <v>8</v>
      </c>
      <c r="F125" s="78" t="s">
        <v>191</v>
      </c>
      <c r="G125" s="8" t="s">
        <v>98</v>
      </c>
      <c r="H125" s="18"/>
      <c r="I125" s="18"/>
      <c r="J125" s="7">
        <f>H125+I125</f>
        <v>0</v>
      </c>
      <c r="K125" s="18"/>
      <c r="L125" s="7">
        <f>J125+K125</f>
        <v>0</v>
      </c>
      <c r="M125" s="18"/>
      <c r="N125" s="7">
        <f>L125+M125</f>
        <v>0</v>
      </c>
      <c r="O125" s="18"/>
      <c r="P125" s="7">
        <f>N125+O125</f>
        <v>0</v>
      </c>
      <c r="Q125" s="18"/>
      <c r="R125" s="7">
        <f>P125+Q125</f>
        <v>0</v>
      </c>
      <c r="S125" s="7">
        <f>Q125+R125</f>
        <v>0</v>
      </c>
    </row>
    <row r="126" spans="2:19" ht="49.5" customHeight="1">
      <c r="B126" s="25" t="s">
        <v>356</v>
      </c>
      <c r="C126" s="74" t="s">
        <v>79</v>
      </c>
      <c r="D126" s="20" t="s">
        <v>10</v>
      </c>
      <c r="E126" s="20" t="s">
        <v>8</v>
      </c>
      <c r="F126" s="74" t="s">
        <v>202</v>
      </c>
      <c r="G126" s="20"/>
      <c r="H126" s="42">
        <f aca="true" t="shared" si="47" ref="H126:N126">H127+H131</f>
        <v>215</v>
      </c>
      <c r="I126" s="42">
        <f t="shared" si="47"/>
        <v>0</v>
      </c>
      <c r="J126" s="42">
        <f t="shared" si="47"/>
        <v>215</v>
      </c>
      <c r="K126" s="42">
        <f t="shared" si="47"/>
        <v>0</v>
      </c>
      <c r="L126" s="42">
        <f t="shared" si="47"/>
        <v>215</v>
      </c>
      <c r="M126" s="42">
        <f t="shared" si="47"/>
        <v>0</v>
      </c>
      <c r="N126" s="42">
        <f t="shared" si="47"/>
        <v>215</v>
      </c>
      <c r="O126" s="42">
        <f>O127+O131</f>
        <v>0</v>
      </c>
      <c r="P126" s="42">
        <f>P127+P131</f>
        <v>215</v>
      </c>
      <c r="Q126" s="42">
        <f>Q127+Q131</f>
        <v>0</v>
      </c>
      <c r="R126" s="42">
        <f>R127+R131</f>
        <v>215</v>
      </c>
      <c r="S126" s="42">
        <f>S127+S131</f>
        <v>122.10000000000001</v>
      </c>
    </row>
    <row r="127" spans="2:19" ht="16.5">
      <c r="B127" s="25" t="s">
        <v>158</v>
      </c>
      <c r="C127" s="74" t="s">
        <v>79</v>
      </c>
      <c r="D127" s="20" t="s">
        <v>10</v>
      </c>
      <c r="E127" s="20" t="s">
        <v>8</v>
      </c>
      <c r="F127" s="74" t="s">
        <v>203</v>
      </c>
      <c r="G127" s="20"/>
      <c r="H127" s="42">
        <f aca="true" t="shared" si="48" ref="H127:S129">H128</f>
        <v>115</v>
      </c>
      <c r="I127" s="42">
        <f t="shared" si="48"/>
        <v>0</v>
      </c>
      <c r="J127" s="42">
        <f t="shared" si="48"/>
        <v>115</v>
      </c>
      <c r="K127" s="42">
        <f t="shared" si="48"/>
        <v>0</v>
      </c>
      <c r="L127" s="42">
        <f t="shared" si="48"/>
        <v>115</v>
      </c>
      <c r="M127" s="42">
        <f t="shared" si="48"/>
        <v>0</v>
      </c>
      <c r="N127" s="42">
        <f t="shared" si="48"/>
        <v>115</v>
      </c>
      <c r="O127" s="42">
        <f t="shared" si="48"/>
        <v>0</v>
      </c>
      <c r="P127" s="42">
        <f t="shared" si="48"/>
        <v>115</v>
      </c>
      <c r="Q127" s="42">
        <f t="shared" si="48"/>
        <v>0</v>
      </c>
      <c r="R127" s="42">
        <f t="shared" si="48"/>
        <v>115</v>
      </c>
      <c r="S127" s="42">
        <f t="shared" si="48"/>
        <v>53.2</v>
      </c>
    </row>
    <row r="128" spans="2:19" ht="33">
      <c r="B128" s="25" t="s">
        <v>329</v>
      </c>
      <c r="C128" s="74" t="s">
        <v>79</v>
      </c>
      <c r="D128" s="20" t="s">
        <v>10</v>
      </c>
      <c r="E128" s="20" t="s">
        <v>8</v>
      </c>
      <c r="F128" s="74" t="s">
        <v>327</v>
      </c>
      <c r="G128" s="20"/>
      <c r="H128" s="42">
        <f t="shared" si="48"/>
        <v>115</v>
      </c>
      <c r="I128" s="42">
        <f t="shared" si="48"/>
        <v>0</v>
      </c>
      <c r="J128" s="42">
        <f t="shared" si="48"/>
        <v>115</v>
      </c>
      <c r="K128" s="42">
        <f t="shared" si="48"/>
        <v>0</v>
      </c>
      <c r="L128" s="42">
        <f t="shared" si="48"/>
        <v>115</v>
      </c>
      <c r="M128" s="42">
        <f t="shared" si="48"/>
        <v>0</v>
      </c>
      <c r="N128" s="42">
        <f t="shared" si="48"/>
        <v>115</v>
      </c>
      <c r="O128" s="42">
        <f t="shared" si="48"/>
        <v>0</v>
      </c>
      <c r="P128" s="42">
        <f t="shared" si="48"/>
        <v>115</v>
      </c>
      <c r="Q128" s="42">
        <f t="shared" si="48"/>
        <v>0</v>
      </c>
      <c r="R128" s="42">
        <f t="shared" si="48"/>
        <v>115</v>
      </c>
      <c r="S128" s="42">
        <f t="shared" si="48"/>
        <v>53.2</v>
      </c>
    </row>
    <row r="129" spans="2:19" ht="17.25">
      <c r="B129" s="25" t="s">
        <v>145</v>
      </c>
      <c r="C129" s="74" t="s">
        <v>79</v>
      </c>
      <c r="D129" s="20" t="s">
        <v>10</v>
      </c>
      <c r="E129" s="20" t="s">
        <v>8</v>
      </c>
      <c r="F129" s="74" t="s">
        <v>328</v>
      </c>
      <c r="G129" s="20"/>
      <c r="H129" s="21">
        <f t="shared" si="48"/>
        <v>115</v>
      </c>
      <c r="I129" s="18">
        <f t="shared" si="48"/>
        <v>0</v>
      </c>
      <c r="J129" s="21">
        <f t="shared" si="48"/>
        <v>115</v>
      </c>
      <c r="K129" s="18">
        <f t="shared" si="48"/>
        <v>0</v>
      </c>
      <c r="L129" s="21">
        <f t="shared" si="48"/>
        <v>115</v>
      </c>
      <c r="M129" s="18">
        <f t="shared" si="48"/>
        <v>0</v>
      </c>
      <c r="N129" s="21">
        <f t="shared" si="48"/>
        <v>115</v>
      </c>
      <c r="O129" s="18">
        <f t="shared" si="48"/>
        <v>0</v>
      </c>
      <c r="P129" s="21">
        <f t="shared" si="48"/>
        <v>115</v>
      </c>
      <c r="Q129" s="18">
        <f t="shared" si="48"/>
        <v>0</v>
      </c>
      <c r="R129" s="21">
        <f t="shared" si="48"/>
        <v>115</v>
      </c>
      <c r="S129" s="21">
        <f t="shared" si="48"/>
        <v>53.2</v>
      </c>
    </row>
    <row r="130" spans="2:19" ht="16.5">
      <c r="B130" s="26" t="s">
        <v>99</v>
      </c>
      <c r="C130" s="75" t="s">
        <v>79</v>
      </c>
      <c r="D130" s="6" t="s">
        <v>10</v>
      </c>
      <c r="E130" s="6" t="s">
        <v>8</v>
      </c>
      <c r="F130" s="75" t="s">
        <v>328</v>
      </c>
      <c r="G130" s="6" t="s">
        <v>98</v>
      </c>
      <c r="H130" s="7">
        <v>115</v>
      </c>
      <c r="I130" s="7"/>
      <c r="J130" s="7">
        <f>H130+I130</f>
        <v>115</v>
      </c>
      <c r="K130" s="7"/>
      <c r="L130" s="7">
        <f>J130+K130</f>
        <v>115</v>
      </c>
      <c r="M130" s="7"/>
      <c r="N130" s="7">
        <f>L130+M130</f>
        <v>115</v>
      </c>
      <c r="O130" s="7"/>
      <c r="P130" s="7">
        <f>N130+O130</f>
        <v>115</v>
      </c>
      <c r="Q130" s="7">
        <v>0</v>
      </c>
      <c r="R130" s="7">
        <f>P130+Q130</f>
        <v>115</v>
      </c>
      <c r="S130" s="7">
        <v>53.2</v>
      </c>
    </row>
    <row r="131" spans="2:19" ht="16.5">
      <c r="B131" s="25" t="s">
        <v>156</v>
      </c>
      <c r="C131" s="74" t="s">
        <v>79</v>
      </c>
      <c r="D131" s="20" t="s">
        <v>10</v>
      </c>
      <c r="E131" s="20" t="s">
        <v>8</v>
      </c>
      <c r="F131" s="74" t="s">
        <v>206</v>
      </c>
      <c r="G131" s="20"/>
      <c r="H131" s="42">
        <f aca="true" t="shared" si="49" ref="H131:S133">H132</f>
        <v>100</v>
      </c>
      <c r="I131" s="42">
        <f t="shared" si="49"/>
        <v>0</v>
      </c>
      <c r="J131" s="42">
        <f t="shared" si="49"/>
        <v>100</v>
      </c>
      <c r="K131" s="42">
        <f t="shared" si="49"/>
        <v>0</v>
      </c>
      <c r="L131" s="42">
        <f t="shared" si="49"/>
        <v>100</v>
      </c>
      <c r="M131" s="42">
        <f t="shared" si="49"/>
        <v>0</v>
      </c>
      <c r="N131" s="42">
        <f t="shared" si="49"/>
        <v>100</v>
      </c>
      <c r="O131" s="42">
        <f t="shared" si="49"/>
        <v>0</v>
      </c>
      <c r="P131" s="42">
        <f t="shared" si="49"/>
        <v>100</v>
      </c>
      <c r="Q131" s="42">
        <f t="shared" si="49"/>
        <v>0</v>
      </c>
      <c r="R131" s="42">
        <f t="shared" si="49"/>
        <v>100</v>
      </c>
      <c r="S131" s="42">
        <f t="shared" si="49"/>
        <v>68.9</v>
      </c>
    </row>
    <row r="132" spans="2:19" ht="31.5" customHeight="1">
      <c r="B132" s="25" t="s">
        <v>274</v>
      </c>
      <c r="C132" s="74" t="s">
        <v>79</v>
      </c>
      <c r="D132" s="20" t="s">
        <v>10</v>
      </c>
      <c r="E132" s="20" t="s">
        <v>8</v>
      </c>
      <c r="F132" s="74" t="s">
        <v>333</v>
      </c>
      <c r="G132" s="20"/>
      <c r="H132" s="42">
        <f t="shared" si="49"/>
        <v>100</v>
      </c>
      <c r="I132" s="42">
        <f t="shared" si="49"/>
        <v>0</v>
      </c>
      <c r="J132" s="42">
        <f t="shared" si="49"/>
        <v>100</v>
      </c>
      <c r="K132" s="42">
        <f t="shared" si="49"/>
        <v>0</v>
      </c>
      <c r="L132" s="42">
        <f t="shared" si="49"/>
        <v>100</v>
      </c>
      <c r="M132" s="42">
        <f t="shared" si="49"/>
        <v>0</v>
      </c>
      <c r="N132" s="42">
        <f t="shared" si="49"/>
        <v>100</v>
      </c>
      <c r="O132" s="42">
        <f t="shared" si="49"/>
        <v>0</v>
      </c>
      <c r="P132" s="42">
        <f t="shared" si="49"/>
        <v>100</v>
      </c>
      <c r="Q132" s="42">
        <f t="shared" si="49"/>
        <v>0</v>
      </c>
      <c r="R132" s="42">
        <f t="shared" si="49"/>
        <v>100</v>
      </c>
      <c r="S132" s="42">
        <f t="shared" si="49"/>
        <v>68.9</v>
      </c>
    </row>
    <row r="133" spans="2:19" ht="17.25">
      <c r="B133" s="25" t="s">
        <v>145</v>
      </c>
      <c r="C133" s="74" t="s">
        <v>79</v>
      </c>
      <c r="D133" s="20" t="s">
        <v>10</v>
      </c>
      <c r="E133" s="20" t="s">
        <v>8</v>
      </c>
      <c r="F133" s="74" t="s">
        <v>334</v>
      </c>
      <c r="G133" s="20"/>
      <c r="H133" s="21">
        <f t="shared" si="49"/>
        <v>100</v>
      </c>
      <c r="I133" s="18">
        <f t="shared" si="49"/>
        <v>0</v>
      </c>
      <c r="J133" s="21">
        <f t="shared" si="49"/>
        <v>100</v>
      </c>
      <c r="K133" s="18">
        <f t="shared" si="49"/>
        <v>0</v>
      </c>
      <c r="L133" s="21">
        <f t="shared" si="49"/>
        <v>100</v>
      </c>
      <c r="M133" s="18">
        <f t="shared" si="49"/>
        <v>0</v>
      </c>
      <c r="N133" s="21">
        <f t="shared" si="49"/>
        <v>100</v>
      </c>
      <c r="O133" s="18">
        <f t="shared" si="49"/>
        <v>0</v>
      </c>
      <c r="P133" s="21">
        <f t="shared" si="49"/>
        <v>100</v>
      </c>
      <c r="Q133" s="18">
        <f t="shared" si="49"/>
        <v>0</v>
      </c>
      <c r="R133" s="21">
        <f t="shared" si="49"/>
        <v>100</v>
      </c>
      <c r="S133" s="21">
        <f t="shared" si="49"/>
        <v>68.9</v>
      </c>
    </row>
    <row r="134" spans="2:19" ht="16.5">
      <c r="B134" s="26" t="s">
        <v>99</v>
      </c>
      <c r="C134" s="75" t="s">
        <v>79</v>
      </c>
      <c r="D134" s="6" t="s">
        <v>10</v>
      </c>
      <c r="E134" s="6" t="s">
        <v>8</v>
      </c>
      <c r="F134" s="75" t="s">
        <v>334</v>
      </c>
      <c r="G134" s="6" t="s">
        <v>98</v>
      </c>
      <c r="H134" s="7">
        <v>100</v>
      </c>
      <c r="I134" s="7"/>
      <c r="J134" s="7">
        <f>H134+I134</f>
        <v>100</v>
      </c>
      <c r="K134" s="7"/>
      <c r="L134" s="7">
        <f>J134+K134</f>
        <v>100</v>
      </c>
      <c r="M134" s="7"/>
      <c r="N134" s="7">
        <f>L134+M134</f>
        <v>100</v>
      </c>
      <c r="O134" s="7"/>
      <c r="P134" s="7">
        <f>N134+O134</f>
        <v>100</v>
      </c>
      <c r="Q134" s="7">
        <v>0</v>
      </c>
      <c r="R134" s="7">
        <f>P134+Q134</f>
        <v>100</v>
      </c>
      <c r="S134" s="7">
        <v>68.9</v>
      </c>
    </row>
    <row r="135" spans="1:19" ht="17.25" customHeight="1">
      <c r="A135" s="60">
        <v>1</v>
      </c>
      <c r="B135" s="24" t="s">
        <v>310</v>
      </c>
      <c r="C135" s="73" t="s">
        <v>79</v>
      </c>
      <c r="D135" s="17" t="s">
        <v>10</v>
      </c>
      <c r="E135" s="17" t="s">
        <v>10</v>
      </c>
      <c r="F135" s="73"/>
      <c r="G135" s="17"/>
      <c r="H135" s="18">
        <f aca="true" t="shared" si="50" ref="H135:S136">H136</f>
        <v>910</v>
      </c>
      <c r="I135" s="18">
        <f t="shared" si="50"/>
        <v>62</v>
      </c>
      <c r="J135" s="18">
        <f t="shared" si="50"/>
        <v>972</v>
      </c>
      <c r="K135" s="18">
        <f t="shared" si="50"/>
        <v>0</v>
      </c>
      <c r="L135" s="18">
        <f t="shared" si="50"/>
        <v>972</v>
      </c>
      <c r="M135" s="18">
        <f t="shared" si="50"/>
        <v>0</v>
      </c>
      <c r="N135" s="18">
        <f t="shared" si="50"/>
        <v>972</v>
      </c>
      <c r="O135" s="18">
        <f t="shared" si="50"/>
        <v>0</v>
      </c>
      <c r="P135" s="18">
        <f t="shared" si="50"/>
        <v>972</v>
      </c>
      <c r="Q135" s="18">
        <f t="shared" si="50"/>
        <v>0</v>
      </c>
      <c r="R135" s="18">
        <f t="shared" si="50"/>
        <v>1243.8</v>
      </c>
      <c r="S135" s="18">
        <f t="shared" si="50"/>
        <v>533.8</v>
      </c>
    </row>
    <row r="136" spans="1:19" ht="47.25" customHeight="1">
      <c r="A136" s="60">
        <v>1</v>
      </c>
      <c r="B136" s="25" t="s">
        <v>356</v>
      </c>
      <c r="C136" s="74" t="s">
        <v>79</v>
      </c>
      <c r="D136" s="20" t="s">
        <v>10</v>
      </c>
      <c r="E136" s="20" t="s">
        <v>10</v>
      </c>
      <c r="F136" s="74" t="s">
        <v>202</v>
      </c>
      <c r="G136" s="20"/>
      <c r="H136" s="42">
        <f t="shared" si="50"/>
        <v>910</v>
      </c>
      <c r="I136" s="42">
        <f t="shared" si="50"/>
        <v>62</v>
      </c>
      <c r="J136" s="42">
        <f t="shared" si="50"/>
        <v>972</v>
      </c>
      <c r="K136" s="42">
        <f t="shared" si="50"/>
        <v>0</v>
      </c>
      <c r="L136" s="42">
        <f t="shared" si="50"/>
        <v>972</v>
      </c>
      <c r="M136" s="42">
        <f t="shared" si="50"/>
        <v>0</v>
      </c>
      <c r="N136" s="42">
        <f t="shared" si="50"/>
        <v>972</v>
      </c>
      <c r="O136" s="42">
        <f t="shared" si="50"/>
        <v>0</v>
      </c>
      <c r="P136" s="42">
        <f t="shared" si="50"/>
        <v>972</v>
      </c>
      <c r="Q136" s="42">
        <f t="shared" si="50"/>
        <v>0</v>
      </c>
      <c r="R136" s="42">
        <f t="shared" si="50"/>
        <v>1243.8</v>
      </c>
      <c r="S136" s="42">
        <f t="shared" si="50"/>
        <v>533.8</v>
      </c>
    </row>
    <row r="137" spans="1:19" ht="16.5">
      <c r="A137" s="60">
        <v>1</v>
      </c>
      <c r="B137" s="25" t="s">
        <v>156</v>
      </c>
      <c r="C137" s="74" t="s">
        <v>79</v>
      </c>
      <c r="D137" s="20" t="s">
        <v>10</v>
      </c>
      <c r="E137" s="20" t="s">
        <v>10</v>
      </c>
      <c r="F137" s="74" t="s">
        <v>206</v>
      </c>
      <c r="G137" s="20"/>
      <c r="H137" s="42">
        <f aca="true" t="shared" si="51" ref="H137:N137">H138+H140+H142</f>
        <v>910</v>
      </c>
      <c r="I137" s="42">
        <f t="shared" si="51"/>
        <v>62</v>
      </c>
      <c r="J137" s="42">
        <f t="shared" si="51"/>
        <v>972</v>
      </c>
      <c r="K137" s="42">
        <f t="shared" si="51"/>
        <v>0</v>
      </c>
      <c r="L137" s="42">
        <f t="shared" si="51"/>
        <v>972</v>
      </c>
      <c r="M137" s="42">
        <f t="shared" si="51"/>
        <v>0</v>
      </c>
      <c r="N137" s="42">
        <f t="shared" si="51"/>
        <v>972</v>
      </c>
      <c r="O137" s="42">
        <f>O138+O140+O142</f>
        <v>0</v>
      </c>
      <c r="P137" s="42">
        <f>P138+P140+P142</f>
        <v>972</v>
      </c>
      <c r="Q137" s="42">
        <f>Q138+Q140+Q142</f>
        <v>0</v>
      </c>
      <c r="R137" s="42">
        <f>R138+R140+R142</f>
        <v>1243.8</v>
      </c>
      <c r="S137" s="42">
        <f>S138+S140+S142</f>
        <v>533.8</v>
      </c>
    </row>
    <row r="138" spans="2:19" ht="18.75" customHeight="1">
      <c r="B138" s="25" t="s">
        <v>444</v>
      </c>
      <c r="C138" s="74" t="s">
        <v>79</v>
      </c>
      <c r="D138" s="20" t="s">
        <v>10</v>
      </c>
      <c r="E138" s="20" t="s">
        <v>10</v>
      </c>
      <c r="F138" s="74" t="s">
        <v>479</v>
      </c>
      <c r="G138" s="20"/>
      <c r="H138" s="21">
        <f aca="true" t="shared" si="52" ref="H138:S138">H139</f>
        <v>310</v>
      </c>
      <c r="I138" s="18">
        <f t="shared" si="52"/>
        <v>62</v>
      </c>
      <c r="J138" s="21">
        <f t="shared" si="52"/>
        <v>372</v>
      </c>
      <c r="K138" s="18">
        <f t="shared" si="52"/>
        <v>0</v>
      </c>
      <c r="L138" s="21">
        <f t="shared" si="52"/>
        <v>372</v>
      </c>
      <c r="M138" s="18">
        <f t="shared" si="52"/>
        <v>0</v>
      </c>
      <c r="N138" s="21">
        <f t="shared" si="52"/>
        <v>372</v>
      </c>
      <c r="O138" s="18">
        <f t="shared" si="52"/>
        <v>0</v>
      </c>
      <c r="P138" s="21">
        <f t="shared" si="52"/>
        <v>372</v>
      </c>
      <c r="Q138" s="18">
        <f t="shared" si="52"/>
        <v>0</v>
      </c>
      <c r="R138" s="21">
        <f t="shared" si="52"/>
        <v>643.8</v>
      </c>
      <c r="S138" s="21">
        <f t="shared" si="52"/>
        <v>297.6</v>
      </c>
    </row>
    <row r="139" spans="2:19" ht="16.5" customHeight="1">
      <c r="B139" s="26" t="s">
        <v>99</v>
      </c>
      <c r="C139" s="75" t="s">
        <v>79</v>
      </c>
      <c r="D139" s="6" t="s">
        <v>10</v>
      </c>
      <c r="E139" s="6" t="s">
        <v>10</v>
      </c>
      <c r="F139" s="75" t="s">
        <v>479</v>
      </c>
      <c r="G139" s="6" t="s">
        <v>98</v>
      </c>
      <c r="H139" s="7">
        <v>310</v>
      </c>
      <c r="I139" s="7">
        <v>62</v>
      </c>
      <c r="J139" s="7">
        <f>H139+I139</f>
        <v>372</v>
      </c>
      <c r="K139" s="7"/>
      <c r="L139" s="7">
        <f>J139+K139</f>
        <v>372</v>
      </c>
      <c r="M139" s="7"/>
      <c r="N139" s="7">
        <f>L139+M139</f>
        <v>372</v>
      </c>
      <c r="O139" s="7"/>
      <c r="P139" s="7">
        <f>N139+O139</f>
        <v>372</v>
      </c>
      <c r="Q139" s="7">
        <v>0</v>
      </c>
      <c r="R139" s="7">
        <v>643.8</v>
      </c>
      <c r="S139" s="7">
        <v>297.6</v>
      </c>
    </row>
    <row r="140" spans="2:19" ht="34.5" customHeight="1" hidden="1">
      <c r="B140" s="25" t="s">
        <v>289</v>
      </c>
      <c r="C140" s="74" t="s">
        <v>79</v>
      </c>
      <c r="D140" s="20" t="s">
        <v>10</v>
      </c>
      <c r="E140" s="20" t="s">
        <v>10</v>
      </c>
      <c r="F140" s="74" t="s">
        <v>290</v>
      </c>
      <c r="G140" s="20"/>
      <c r="H140" s="21">
        <f aca="true" t="shared" si="53" ref="H140:S140">H141</f>
        <v>0</v>
      </c>
      <c r="I140" s="18">
        <f t="shared" si="53"/>
        <v>0</v>
      </c>
      <c r="J140" s="21">
        <f t="shared" si="53"/>
        <v>0</v>
      </c>
      <c r="K140" s="18">
        <f t="shared" si="53"/>
        <v>0</v>
      </c>
      <c r="L140" s="21">
        <f t="shared" si="53"/>
        <v>0</v>
      </c>
      <c r="M140" s="18">
        <f t="shared" si="53"/>
        <v>0</v>
      </c>
      <c r="N140" s="21">
        <f t="shared" si="53"/>
        <v>0</v>
      </c>
      <c r="O140" s="18">
        <f t="shared" si="53"/>
        <v>0</v>
      </c>
      <c r="P140" s="21">
        <f t="shared" si="53"/>
        <v>0</v>
      </c>
      <c r="Q140" s="18">
        <f t="shared" si="53"/>
        <v>0</v>
      </c>
      <c r="R140" s="21">
        <f t="shared" si="53"/>
        <v>0</v>
      </c>
      <c r="S140" s="21">
        <f t="shared" si="53"/>
        <v>0</v>
      </c>
    </row>
    <row r="141" spans="2:19" ht="29.25" customHeight="1" hidden="1">
      <c r="B141" s="26" t="s">
        <v>99</v>
      </c>
      <c r="C141" s="75" t="s">
        <v>79</v>
      </c>
      <c r="D141" s="6" t="s">
        <v>10</v>
      </c>
      <c r="E141" s="6" t="s">
        <v>10</v>
      </c>
      <c r="F141" s="75" t="s">
        <v>290</v>
      </c>
      <c r="G141" s="6" t="s">
        <v>98</v>
      </c>
      <c r="H141" s="7"/>
      <c r="I141" s="7"/>
      <c r="J141" s="7">
        <f>H141+I141</f>
        <v>0</v>
      </c>
      <c r="K141" s="7"/>
      <c r="L141" s="7">
        <f>J141+K141</f>
        <v>0</v>
      </c>
      <c r="M141" s="7"/>
      <c r="N141" s="7">
        <f>L141+M141</f>
        <v>0</v>
      </c>
      <c r="O141" s="7"/>
      <c r="P141" s="7">
        <f>N141+O141</f>
        <v>0</v>
      </c>
      <c r="Q141" s="7"/>
      <c r="R141" s="7">
        <f>P141+Q141</f>
        <v>0</v>
      </c>
      <c r="S141" s="7">
        <f>Q141+R141</f>
        <v>0</v>
      </c>
    </row>
    <row r="142" spans="2:19" ht="32.25" customHeight="1">
      <c r="B142" s="25" t="s">
        <v>332</v>
      </c>
      <c r="C142" s="74" t="s">
        <v>79</v>
      </c>
      <c r="D142" s="20" t="s">
        <v>10</v>
      </c>
      <c r="E142" s="20" t="s">
        <v>10</v>
      </c>
      <c r="F142" s="74" t="s">
        <v>480</v>
      </c>
      <c r="G142" s="20"/>
      <c r="H142" s="42">
        <f aca="true" t="shared" si="54" ref="H142:S143">H143</f>
        <v>600</v>
      </c>
      <c r="I142" s="42">
        <f t="shared" si="54"/>
        <v>0</v>
      </c>
      <c r="J142" s="42">
        <f t="shared" si="54"/>
        <v>600</v>
      </c>
      <c r="K142" s="42">
        <f t="shared" si="54"/>
        <v>0</v>
      </c>
      <c r="L142" s="42">
        <f t="shared" si="54"/>
        <v>600</v>
      </c>
      <c r="M142" s="42">
        <f t="shared" si="54"/>
        <v>0</v>
      </c>
      <c r="N142" s="42">
        <f t="shared" si="54"/>
        <v>600</v>
      </c>
      <c r="O142" s="42">
        <f t="shared" si="54"/>
        <v>0</v>
      </c>
      <c r="P142" s="42">
        <f t="shared" si="54"/>
        <v>600</v>
      </c>
      <c r="Q142" s="42">
        <f t="shared" si="54"/>
        <v>0</v>
      </c>
      <c r="R142" s="42">
        <f t="shared" si="54"/>
        <v>600</v>
      </c>
      <c r="S142" s="42">
        <f t="shared" si="54"/>
        <v>236.2</v>
      </c>
    </row>
    <row r="143" spans="1:19" ht="17.25">
      <c r="A143" s="60">
        <v>1</v>
      </c>
      <c r="B143" s="25" t="s">
        <v>145</v>
      </c>
      <c r="C143" s="74" t="s">
        <v>79</v>
      </c>
      <c r="D143" s="20" t="s">
        <v>10</v>
      </c>
      <c r="E143" s="20" t="s">
        <v>10</v>
      </c>
      <c r="F143" s="74" t="s">
        <v>481</v>
      </c>
      <c r="G143" s="20"/>
      <c r="H143" s="21">
        <f t="shared" si="54"/>
        <v>600</v>
      </c>
      <c r="I143" s="18">
        <f t="shared" si="54"/>
        <v>0</v>
      </c>
      <c r="J143" s="21">
        <f t="shared" si="54"/>
        <v>600</v>
      </c>
      <c r="K143" s="18">
        <f t="shared" si="54"/>
        <v>0</v>
      </c>
      <c r="L143" s="21">
        <f t="shared" si="54"/>
        <v>600</v>
      </c>
      <c r="M143" s="18">
        <f t="shared" si="54"/>
        <v>0</v>
      </c>
      <c r="N143" s="21">
        <f t="shared" si="54"/>
        <v>600</v>
      </c>
      <c r="O143" s="18">
        <f t="shared" si="54"/>
        <v>0</v>
      </c>
      <c r="P143" s="21">
        <f t="shared" si="54"/>
        <v>600</v>
      </c>
      <c r="Q143" s="18">
        <f t="shared" si="54"/>
        <v>0</v>
      </c>
      <c r="R143" s="21">
        <f t="shared" si="54"/>
        <v>600</v>
      </c>
      <c r="S143" s="21">
        <f t="shared" si="54"/>
        <v>236.2</v>
      </c>
    </row>
    <row r="144" spans="1:19" ht="16.5">
      <c r="A144" s="60">
        <v>1</v>
      </c>
      <c r="B144" s="26" t="s">
        <v>99</v>
      </c>
      <c r="C144" s="75" t="s">
        <v>79</v>
      </c>
      <c r="D144" s="6" t="s">
        <v>10</v>
      </c>
      <c r="E144" s="6" t="s">
        <v>10</v>
      </c>
      <c r="F144" s="75" t="s">
        <v>481</v>
      </c>
      <c r="G144" s="6" t="s">
        <v>98</v>
      </c>
      <c r="H144" s="7">
        <v>600</v>
      </c>
      <c r="I144" s="7"/>
      <c r="J144" s="7">
        <f>H144+I144</f>
        <v>600</v>
      </c>
      <c r="K144" s="7"/>
      <c r="L144" s="7">
        <f>J144+K144</f>
        <v>600</v>
      </c>
      <c r="M144" s="7"/>
      <c r="N144" s="7">
        <f>L144+M144</f>
        <v>600</v>
      </c>
      <c r="O144" s="7"/>
      <c r="P144" s="7">
        <f>N144+O144</f>
        <v>600</v>
      </c>
      <c r="Q144" s="7">
        <v>0</v>
      </c>
      <c r="R144" s="7">
        <f>P144+Q144</f>
        <v>600</v>
      </c>
      <c r="S144" s="7">
        <v>236.2</v>
      </c>
    </row>
    <row r="145" spans="1:19" ht="17.25">
      <c r="A145" s="60">
        <v>1</v>
      </c>
      <c r="B145" s="24" t="s">
        <v>24</v>
      </c>
      <c r="C145" s="73" t="s">
        <v>79</v>
      </c>
      <c r="D145" s="17" t="s">
        <v>10</v>
      </c>
      <c r="E145" s="17" t="s">
        <v>17</v>
      </c>
      <c r="F145" s="73"/>
      <c r="G145" s="17"/>
      <c r="H145" s="18">
        <f aca="true" t="shared" si="55" ref="H145:N145">H146+H155+H163+H167+H171</f>
        <v>8848.7</v>
      </c>
      <c r="I145" s="18">
        <f t="shared" si="55"/>
        <v>15.000000000000014</v>
      </c>
      <c r="J145" s="18">
        <f t="shared" si="55"/>
        <v>8863.7</v>
      </c>
      <c r="K145" s="18">
        <f t="shared" si="55"/>
        <v>359.2000000000001</v>
      </c>
      <c r="L145" s="18">
        <f t="shared" si="55"/>
        <v>9222.9</v>
      </c>
      <c r="M145" s="18">
        <f t="shared" si="55"/>
        <v>0</v>
      </c>
      <c r="N145" s="18">
        <f t="shared" si="55"/>
        <v>9222.9</v>
      </c>
      <c r="O145" s="18">
        <f>O146+O155+O163+O167+O171</f>
        <v>155.2</v>
      </c>
      <c r="P145" s="18">
        <f>P146+P155+P163+P167+P171</f>
        <v>9378.099999999999</v>
      </c>
      <c r="Q145" s="18">
        <f>Q146+Q155+Q163+Q167+Q171</f>
        <v>1.8207657603852567E-13</v>
      </c>
      <c r="R145" s="18">
        <f>R146+R155+R163+R167+R171</f>
        <v>9378.2</v>
      </c>
      <c r="S145" s="18">
        <f>S146+S155+S163+S167+S171</f>
        <v>5749.9</v>
      </c>
    </row>
    <row r="146" spans="1:19" ht="51.75" customHeight="1">
      <c r="A146" s="60">
        <v>1</v>
      </c>
      <c r="B146" s="19" t="s">
        <v>54</v>
      </c>
      <c r="C146" s="74" t="s">
        <v>79</v>
      </c>
      <c r="D146" s="20" t="s">
        <v>10</v>
      </c>
      <c r="E146" s="20" t="s">
        <v>17</v>
      </c>
      <c r="F146" s="74" t="s">
        <v>163</v>
      </c>
      <c r="G146" s="20"/>
      <c r="H146" s="42">
        <f aca="true" t="shared" si="56" ref="H146:N146">H147+H151</f>
        <v>1713.8</v>
      </c>
      <c r="I146" s="137">
        <f t="shared" si="56"/>
        <v>-79.3</v>
      </c>
      <c r="J146" s="42">
        <f t="shared" si="56"/>
        <v>1634.5</v>
      </c>
      <c r="K146" s="137">
        <f t="shared" si="56"/>
        <v>0</v>
      </c>
      <c r="L146" s="42">
        <f t="shared" si="56"/>
        <v>1634.5</v>
      </c>
      <c r="M146" s="137">
        <f t="shared" si="56"/>
        <v>0</v>
      </c>
      <c r="N146" s="42">
        <f t="shared" si="56"/>
        <v>1634.5</v>
      </c>
      <c r="O146" s="137">
        <f>O147+O151</f>
        <v>0</v>
      </c>
      <c r="P146" s="42">
        <f>P147+P151</f>
        <v>1634.5</v>
      </c>
      <c r="Q146" s="137">
        <f>Q147+Q151</f>
        <v>0</v>
      </c>
      <c r="R146" s="42">
        <f>R147+R151</f>
        <v>1634.5</v>
      </c>
      <c r="S146" s="42">
        <f>S147+S151</f>
        <v>1021.5999999999999</v>
      </c>
    </row>
    <row r="147" spans="1:19" ht="33">
      <c r="A147" s="60">
        <v>1</v>
      </c>
      <c r="B147" s="19" t="s">
        <v>110</v>
      </c>
      <c r="C147" s="74" t="s">
        <v>79</v>
      </c>
      <c r="D147" s="20" t="s">
        <v>10</v>
      </c>
      <c r="E147" s="20" t="s">
        <v>17</v>
      </c>
      <c r="F147" s="74" t="s">
        <v>164</v>
      </c>
      <c r="G147" s="20"/>
      <c r="H147" s="21">
        <f aca="true" t="shared" si="57" ref="H147:S147">H148</f>
        <v>1359.8</v>
      </c>
      <c r="I147" s="18">
        <f t="shared" si="57"/>
        <v>-79.3</v>
      </c>
      <c r="J147" s="21">
        <f t="shared" si="57"/>
        <v>1280.5</v>
      </c>
      <c r="K147" s="18">
        <f t="shared" si="57"/>
        <v>0</v>
      </c>
      <c r="L147" s="21">
        <f t="shared" si="57"/>
        <v>1280.5</v>
      </c>
      <c r="M147" s="18">
        <f t="shared" si="57"/>
        <v>0</v>
      </c>
      <c r="N147" s="21">
        <f t="shared" si="57"/>
        <v>1280.5</v>
      </c>
      <c r="O147" s="18">
        <f t="shared" si="57"/>
        <v>0</v>
      </c>
      <c r="P147" s="21">
        <f t="shared" si="57"/>
        <v>1280.5</v>
      </c>
      <c r="Q147" s="18">
        <f t="shared" si="57"/>
        <v>0</v>
      </c>
      <c r="R147" s="21">
        <f t="shared" si="57"/>
        <v>1280.5</v>
      </c>
      <c r="S147" s="21">
        <f t="shared" si="57"/>
        <v>736</v>
      </c>
    </row>
    <row r="148" spans="1:19" ht="17.25">
      <c r="A148" s="60">
        <v>1</v>
      </c>
      <c r="B148" s="19" t="s">
        <v>111</v>
      </c>
      <c r="C148" s="74" t="s">
        <v>79</v>
      </c>
      <c r="D148" s="20" t="s">
        <v>10</v>
      </c>
      <c r="E148" s="20" t="s">
        <v>17</v>
      </c>
      <c r="F148" s="74" t="s">
        <v>165</v>
      </c>
      <c r="G148" s="20"/>
      <c r="H148" s="21">
        <f aca="true" t="shared" si="58" ref="H148:N148">H150+H149</f>
        <v>1359.8</v>
      </c>
      <c r="I148" s="112">
        <f t="shared" si="58"/>
        <v>-79.3</v>
      </c>
      <c r="J148" s="21">
        <f t="shared" si="58"/>
        <v>1280.5</v>
      </c>
      <c r="K148" s="112">
        <f t="shared" si="58"/>
        <v>0</v>
      </c>
      <c r="L148" s="21">
        <f t="shared" si="58"/>
        <v>1280.5</v>
      </c>
      <c r="M148" s="112">
        <f t="shared" si="58"/>
        <v>0</v>
      </c>
      <c r="N148" s="21">
        <f t="shared" si="58"/>
        <v>1280.5</v>
      </c>
      <c r="O148" s="112">
        <f>O150+O149</f>
        <v>0</v>
      </c>
      <c r="P148" s="21">
        <f>P150+P149</f>
        <v>1280.5</v>
      </c>
      <c r="Q148" s="112">
        <f>Q150+Q149</f>
        <v>0</v>
      </c>
      <c r="R148" s="21">
        <f>R150+R149</f>
        <v>1280.5</v>
      </c>
      <c r="S148" s="21">
        <f>S150+S149</f>
        <v>736</v>
      </c>
    </row>
    <row r="149" spans="1:19" ht="51.75" customHeight="1">
      <c r="A149" s="60">
        <v>1</v>
      </c>
      <c r="B149" s="107" t="s">
        <v>112</v>
      </c>
      <c r="C149" s="75" t="s">
        <v>79</v>
      </c>
      <c r="D149" s="6" t="s">
        <v>10</v>
      </c>
      <c r="E149" s="6" t="s">
        <v>17</v>
      </c>
      <c r="F149" s="75" t="s">
        <v>165</v>
      </c>
      <c r="G149" s="6" t="s">
        <v>94</v>
      </c>
      <c r="H149" s="7">
        <v>1359.8</v>
      </c>
      <c r="I149" s="7">
        <v>-79.3</v>
      </c>
      <c r="J149" s="7">
        <f>H149+I149</f>
        <v>1280.5</v>
      </c>
      <c r="K149" s="7"/>
      <c r="L149" s="7">
        <f>J149+K149</f>
        <v>1280.5</v>
      </c>
      <c r="M149" s="7"/>
      <c r="N149" s="7">
        <f>L149+M149</f>
        <v>1280.5</v>
      </c>
      <c r="O149" s="7"/>
      <c r="P149" s="7">
        <f>N149+O149</f>
        <v>1280.5</v>
      </c>
      <c r="Q149" s="7">
        <v>0</v>
      </c>
      <c r="R149" s="7">
        <f>P149+Q149</f>
        <v>1280.5</v>
      </c>
      <c r="S149" s="7">
        <v>736</v>
      </c>
    </row>
    <row r="150" spans="1:19" ht="33" hidden="1">
      <c r="A150" s="60">
        <v>1</v>
      </c>
      <c r="B150" s="121" t="s">
        <v>259</v>
      </c>
      <c r="C150" s="75" t="s">
        <v>79</v>
      </c>
      <c r="D150" s="6" t="s">
        <v>10</v>
      </c>
      <c r="E150" s="6" t="s">
        <v>17</v>
      </c>
      <c r="F150" s="75" t="s">
        <v>165</v>
      </c>
      <c r="G150" s="6" t="s">
        <v>95</v>
      </c>
      <c r="H150" s="7"/>
      <c r="I150" s="7"/>
      <c r="J150" s="7">
        <f>H150+I150</f>
        <v>0</v>
      </c>
      <c r="K150" s="7"/>
      <c r="L150" s="7">
        <f>J150+K150</f>
        <v>0</v>
      </c>
      <c r="M150" s="7"/>
      <c r="N150" s="7">
        <f>L150+M150</f>
        <v>0</v>
      </c>
      <c r="O150" s="7"/>
      <c r="P150" s="7">
        <f>N150+O150</f>
        <v>0</v>
      </c>
      <c r="Q150" s="7"/>
      <c r="R150" s="7">
        <f>P150+Q150</f>
        <v>0</v>
      </c>
      <c r="S150" s="7">
        <f>Q150+R150</f>
        <v>0</v>
      </c>
    </row>
    <row r="151" spans="1:19" ht="17.25">
      <c r="A151" s="60">
        <v>1</v>
      </c>
      <c r="B151" s="19" t="s">
        <v>35</v>
      </c>
      <c r="C151" s="74" t="s">
        <v>79</v>
      </c>
      <c r="D151" s="20" t="s">
        <v>10</v>
      </c>
      <c r="E151" s="20" t="s">
        <v>17</v>
      </c>
      <c r="F151" s="74" t="s">
        <v>167</v>
      </c>
      <c r="G151" s="20"/>
      <c r="H151" s="42">
        <f aca="true" t="shared" si="59" ref="H151:S151">H152</f>
        <v>354</v>
      </c>
      <c r="I151" s="137">
        <f t="shared" si="59"/>
        <v>0</v>
      </c>
      <c r="J151" s="42">
        <f t="shared" si="59"/>
        <v>354</v>
      </c>
      <c r="K151" s="137">
        <f t="shared" si="59"/>
        <v>0</v>
      </c>
      <c r="L151" s="42">
        <f t="shared" si="59"/>
        <v>354</v>
      </c>
      <c r="M151" s="137">
        <f t="shared" si="59"/>
        <v>0</v>
      </c>
      <c r="N151" s="42">
        <f t="shared" si="59"/>
        <v>354</v>
      </c>
      <c r="O151" s="137">
        <f t="shared" si="59"/>
        <v>0</v>
      </c>
      <c r="P151" s="42">
        <f t="shared" si="59"/>
        <v>354</v>
      </c>
      <c r="Q151" s="137">
        <f t="shared" si="59"/>
        <v>0</v>
      </c>
      <c r="R151" s="42">
        <f t="shared" si="59"/>
        <v>354</v>
      </c>
      <c r="S151" s="42">
        <f t="shared" si="59"/>
        <v>285.59999999999997</v>
      </c>
    </row>
    <row r="152" spans="1:19" ht="33">
      <c r="A152" s="60">
        <v>1</v>
      </c>
      <c r="B152" s="19" t="s">
        <v>160</v>
      </c>
      <c r="C152" s="74" t="s">
        <v>79</v>
      </c>
      <c r="D152" s="20" t="s">
        <v>10</v>
      </c>
      <c r="E152" s="20" t="s">
        <v>17</v>
      </c>
      <c r="F152" s="74" t="s">
        <v>170</v>
      </c>
      <c r="G152" s="20"/>
      <c r="H152" s="42">
        <f aca="true" t="shared" si="60" ref="H152:N152">H153+H154</f>
        <v>354</v>
      </c>
      <c r="I152" s="137">
        <f t="shared" si="60"/>
        <v>0</v>
      </c>
      <c r="J152" s="42">
        <f t="shared" si="60"/>
        <v>354</v>
      </c>
      <c r="K152" s="137">
        <f t="shared" si="60"/>
        <v>0</v>
      </c>
      <c r="L152" s="42">
        <f t="shared" si="60"/>
        <v>354</v>
      </c>
      <c r="M152" s="137">
        <f t="shared" si="60"/>
        <v>0</v>
      </c>
      <c r="N152" s="42">
        <f t="shared" si="60"/>
        <v>354</v>
      </c>
      <c r="O152" s="137">
        <f>O153+O154</f>
        <v>0</v>
      </c>
      <c r="P152" s="42">
        <f>P153+P154</f>
        <v>354</v>
      </c>
      <c r="Q152" s="137">
        <f>Q153+Q154</f>
        <v>0</v>
      </c>
      <c r="R152" s="42">
        <f>R153+R154</f>
        <v>354</v>
      </c>
      <c r="S152" s="42">
        <f>S153+S154</f>
        <v>285.59999999999997</v>
      </c>
    </row>
    <row r="153" spans="1:19" ht="53.25" customHeight="1">
      <c r="A153" s="60">
        <v>1</v>
      </c>
      <c r="B153" s="107" t="s">
        <v>112</v>
      </c>
      <c r="C153" s="75" t="s">
        <v>79</v>
      </c>
      <c r="D153" s="6" t="s">
        <v>10</v>
      </c>
      <c r="E153" s="6" t="s">
        <v>17</v>
      </c>
      <c r="F153" s="75" t="s">
        <v>170</v>
      </c>
      <c r="G153" s="6" t="s">
        <v>94</v>
      </c>
      <c r="H153" s="172">
        <v>330.5</v>
      </c>
      <c r="I153" s="7"/>
      <c r="J153" s="7">
        <f>H153+I153</f>
        <v>330.5</v>
      </c>
      <c r="K153" s="7"/>
      <c r="L153" s="7">
        <f>J153+K153</f>
        <v>330.5</v>
      </c>
      <c r="M153" s="7"/>
      <c r="N153" s="7">
        <f>L153+M153</f>
        <v>330.5</v>
      </c>
      <c r="O153" s="7"/>
      <c r="P153" s="7">
        <f>N153+O153</f>
        <v>330.5</v>
      </c>
      <c r="Q153" s="7">
        <v>0</v>
      </c>
      <c r="R153" s="7">
        <f>P153+Q153</f>
        <v>330.5</v>
      </c>
      <c r="S153" s="7">
        <v>273.9</v>
      </c>
    </row>
    <row r="154" spans="1:19" ht="30" customHeight="1">
      <c r="A154" s="60">
        <v>1</v>
      </c>
      <c r="B154" s="121" t="s">
        <v>259</v>
      </c>
      <c r="C154" s="75" t="s">
        <v>79</v>
      </c>
      <c r="D154" s="6" t="s">
        <v>10</v>
      </c>
      <c r="E154" s="6" t="s">
        <v>17</v>
      </c>
      <c r="F154" s="75" t="s">
        <v>170</v>
      </c>
      <c r="G154" s="6" t="s">
        <v>95</v>
      </c>
      <c r="H154" s="172">
        <f>354-330.5</f>
        <v>23.5</v>
      </c>
      <c r="I154" s="7"/>
      <c r="J154" s="7">
        <f>H154+I154</f>
        <v>23.5</v>
      </c>
      <c r="K154" s="7"/>
      <c r="L154" s="7">
        <f>J154+K154</f>
        <v>23.5</v>
      </c>
      <c r="M154" s="7"/>
      <c r="N154" s="7">
        <f>L154+M154</f>
        <v>23.5</v>
      </c>
      <c r="O154" s="7"/>
      <c r="P154" s="7">
        <f>N154+O154</f>
        <v>23.5</v>
      </c>
      <c r="Q154" s="7">
        <v>0</v>
      </c>
      <c r="R154" s="7">
        <f>P154+Q154</f>
        <v>23.5</v>
      </c>
      <c r="S154" s="7">
        <v>11.7</v>
      </c>
    </row>
    <row r="155" spans="1:19" ht="31.5" customHeight="1">
      <c r="A155" s="60">
        <v>1</v>
      </c>
      <c r="B155" s="25" t="s">
        <v>128</v>
      </c>
      <c r="C155" s="74" t="s">
        <v>79</v>
      </c>
      <c r="D155" s="20" t="s">
        <v>10</v>
      </c>
      <c r="E155" s="20" t="s">
        <v>17</v>
      </c>
      <c r="F155" s="74" t="s">
        <v>171</v>
      </c>
      <c r="G155" s="20"/>
      <c r="H155" s="42">
        <f aca="true" t="shared" si="61" ref="H155:S156">H156</f>
        <v>7055.8</v>
      </c>
      <c r="I155" s="138">
        <f t="shared" si="61"/>
        <v>173.4</v>
      </c>
      <c r="J155" s="42">
        <f t="shared" si="61"/>
        <v>7229.2</v>
      </c>
      <c r="K155" s="138">
        <f t="shared" si="61"/>
        <v>359.2000000000001</v>
      </c>
      <c r="L155" s="42">
        <f t="shared" si="61"/>
        <v>7588.4</v>
      </c>
      <c r="M155" s="138">
        <f t="shared" si="61"/>
        <v>0</v>
      </c>
      <c r="N155" s="42">
        <f t="shared" si="61"/>
        <v>7588.4</v>
      </c>
      <c r="O155" s="138">
        <f t="shared" si="61"/>
        <v>155.2</v>
      </c>
      <c r="P155" s="42">
        <f t="shared" si="61"/>
        <v>7743.599999999999</v>
      </c>
      <c r="Q155" s="138">
        <f t="shared" si="61"/>
        <v>1.8207657603852567E-13</v>
      </c>
      <c r="R155" s="42">
        <f t="shared" si="61"/>
        <v>7743.7</v>
      </c>
      <c r="S155" s="42">
        <f t="shared" si="61"/>
        <v>4728.3</v>
      </c>
    </row>
    <row r="156" spans="1:19" ht="31.5" customHeight="1">
      <c r="A156" s="60">
        <v>1</v>
      </c>
      <c r="B156" s="19" t="s">
        <v>131</v>
      </c>
      <c r="C156" s="74" t="s">
        <v>79</v>
      </c>
      <c r="D156" s="20" t="s">
        <v>10</v>
      </c>
      <c r="E156" s="20" t="s">
        <v>17</v>
      </c>
      <c r="F156" s="74" t="s">
        <v>174</v>
      </c>
      <c r="G156" s="20"/>
      <c r="H156" s="42">
        <f t="shared" si="61"/>
        <v>7055.8</v>
      </c>
      <c r="I156" s="138">
        <f t="shared" si="61"/>
        <v>173.4</v>
      </c>
      <c r="J156" s="42">
        <f aca="true" t="shared" si="62" ref="J156:P156">J157+J161</f>
        <v>7229.2</v>
      </c>
      <c r="K156" s="42">
        <f t="shared" si="62"/>
        <v>359.2000000000001</v>
      </c>
      <c r="L156" s="42">
        <f t="shared" si="62"/>
        <v>7588.4</v>
      </c>
      <c r="M156" s="42">
        <f t="shared" si="62"/>
        <v>0</v>
      </c>
      <c r="N156" s="42">
        <f t="shared" si="62"/>
        <v>7588.4</v>
      </c>
      <c r="O156" s="42">
        <f t="shared" si="62"/>
        <v>155.2</v>
      </c>
      <c r="P156" s="42">
        <f t="shared" si="62"/>
        <v>7743.599999999999</v>
      </c>
      <c r="Q156" s="42">
        <f>Q157+Q161</f>
        <v>1.8207657603852567E-13</v>
      </c>
      <c r="R156" s="42">
        <f>R157+R161</f>
        <v>7743.7</v>
      </c>
      <c r="S156" s="42">
        <f>S157+S161</f>
        <v>4728.3</v>
      </c>
    </row>
    <row r="157" spans="1:19" ht="49.5">
      <c r="A157" s="60">
        <v>1</v>
      </c>
      <c r="B157" s="19" t="s">
        <v>43</v>
      </c>
      <c r="C157" s="74" t="s">
        <v>79</v>
      </c>
      <c r="D157" s="20" t="s">
        <v>10</v>
      </c>
      <c r="E157" s="20" t="s">
        <v>17</v>
      </c>
      <c r="F157" s="74" t="s">
        <v>176</v>
      </c>
      <c r="G157" s="20"/>
      <c r="H157" s="21">
        <f aca="true" t="shared" si="63" ref="H157:N157">H159+H158+H160</f>
        <v>7055.8</v>
      </c>
      <c r="I157" s="18">
        <f t="shared" si="63"/>
        <v>173.4</v>
      </c>
      <c r="J157" s="21">
        <f t="shared" si="63"/>
        <v>7229.2</v>
      </c>
      <c r="K157" s="18">
        <f t="shared" si="63"/>
        <v>-144.7999999999999</v>
      </c>
      <c r="L157" s="21">
        <f t="shared" si="63"/>
        <v>7084.4</v>
      </c>
      <c r="M157" s="18">
        <f t="shared" si="63"/>
        <v>0</v>
      </c>
      <c r="N157" s="21">
        <f t="shared" si="63"/>
        <v>7084.4</v>
      </c>
      <c r="O157" s="18">
        <f>O159+O158+O160</f>
        <v>0</v>
      </c>
      <c r="P157" s="21">
        <f>P159+P158+P160</f>
        <v>7084.4</v>
      </c>
      <c r="Q157" s="18">
        <f>Q159+Q158+Q160</f>
        <v>1.8207657603852567E-13</v>
      </c>
      <c r="R157" s="21">
        <f>R159+R158+R160</f>
        <v>7084.5</v>
      </c>
      <c r="S157" s="21">
        <f>S159+S158+S160</f>
        <v>4069.1</v>
      </c>
    </row>
    <row r="158" spans="1:19" ht="51" customHeight="1">
      <c r="A158" s="60">
        <v>1</v>
      </c>
      <c r="B158" s="107" t="s">
        <v>112</v>
      </c>
      <c r="C158" s="75" t="s">
        <v>79</v>
      </c>
      <c r="D158" s="6" t="s">
        <v>10</v>
      </c>
      <c r="E158" s="6" t="s">
        <v>17</v>
      </c>
      <c r="F158" s="75" t="s">
        <v>176</v>
      </c>
      <c r="G158" s="6" t="s">
        <v>94</v>
      </c>
      <c r="H158" s="7">
        <v>5683.2</v>
      </c>
      <c r="I158" s="7">
        <v>173.4</v>
      </c>
      <c r="J158" s="7">
        <f>H158+I158</f>
        <v>5856.599999999999</v>
      </c>
      <c r="K158" s="7"/>
      <c r="L158" s="7">
        <f>J158+K158</f>
        <v>5856.599999999999</v>
      </c>
      <c r="M158" s="7"/>
      <c r="N158" s="7">
        <f>L158+M158</f>
        <v>5856.599999999999</v>
      </c>
      <c r="O158" s="7"/>
      <c r="P158" s="7">
        <f>N158+O158</f>
        <v>5856.599999999999</v>
      </c>
      <c r="Q158" s="7">
        <v>0</v>
      </c>
      <c r="R158" s="7">
        <f>P158+Q158</f>
        <v>5856.599999999999</v>
      </c>
      <c r="S158" s="7">
        <v>3336</v>
      </c>
    </row>
    <row r="159" spans="1:19" ht="33">
      <c r="A159" s="60">
        <v>1</v>
      </c>
      <c r="B159" s="121" t="s">
        <v>259</v>
      </c>
      <c r="C159" s="75" t="s">
        <v>79</v>
      </c>
      <c r="D159" s="6" t="s">
        <v>10</v>
      </c>
      <c r="E159" s="6" t="s">
        <v>17</v>
      </c>
      <c r="F159" s="75" t="s">
        <v>176</v>
      </c>
      <c r="G159" s="6" t="s">
        <v>95</v>
      </c>
      <c r="H159" s="7">
        <v>1342.3</v>
      </c>
      <c r="I159" s="7"/>
      <c r="J159" s="7">
        <f>H159+I159</f>
        <v>1342.3</v>
      </c>
      <c r="K159" s="7">
        <f>1194.7-1342.3-0.1</f>
        <v>-147.6999999999999</v>
      </c>
      <c r="L159" s="7">
        <f>J159+K159</f>
        <v>1194.6000000000001</v>
      </c>
      <c r="M159" s="7"/>
      <c r="N159" s="7">
        <f>L159+M159</f>
        <v>1194.6000000000001</v>
      </c>
      <c r="O159" s="7"/>
      <c r="P159" s="7">
        <f>N159+O159</f>
        <v>1194.6000000000001</v>
      </c>
      <c r="Q159" s="7">
        <f>-1194.6+1187.4</f>
        <v>-7.199999999999818</v>
      </c>
      <c r="R159" s="7">
        <f>P159+Q159</f>
        <v>1187.4000000000003</v>
      </c>
      <c r="S159" s="7">
        <v>692.6</v>
      </c>
    </row>
    <row r="160" spans="1:19" ht="16.5">
      <c r="A160" s="60">
        <v>1</v>
      </c>
      <c r="B160" s="121" t="s">
        <v>115</v>
      </c>
      <c r="C160" s="75" t="s">
        <v>79</v>
      </c>
      <c r="D160" s="6" t="s">
        <v>10</v>
      </c>
      <c r="E160" s="6" t="s">
        <v>17</v>
      </c>
      <c r="F160" s="75" t="s">
        <v>176</v>
      </c>
      <c r="G160" s="6" t="s">
        <v>114</v>
      </c>
      <c r="H160" s="7">
        <v>30.3</v>
      </c>
      <c r="I160" s="7"/>
      <c r="J160" s="7">
        <f>H160+I160</f>
        <v>30.3</v>
      </c>
      <c r="K160" s="7">
        <v>2.9</v>
      </c>
      <c r="L160" s="7">
        <f>J160+K160</f>
        <v>33.2</v>
      </c>
      <c r="M160" s="7"/>
      <c r="N160" s="7">
        <f>L160+M160</f>
        <v>33.2</v>
      </c>
      <c r="O160" s="7"/>
      <c r="P160" s="7">
        <f>N160+O160</f>
        <v>33.2</v>
      </c>
      <c r="Q160" s="7">
        <v>7.2</v>
      </c>
      <c r="R160" s="7">
        <v>40.5</v>
      </c>
      <c r="S160" s="7">
        <v>40.5</v>
      </c>
    </row>
    <row r="161" spans="2:19" ht="49.5">
      <c r="B161" s="25" t="s">
        <v>447</v>
      </c>
      <c r="C161" s="74" t="s">
        <v>79</v>
      </c>
      <c r="D161" s="20" t="s">
        <v>10</v>
      </c>
      <c r="E161" s="20" t="s">
        <v>17</v>
      </c>
      <c r="F161" s="74" t="s">
        <v>450</v>
      </c>
      <c r="G161" s="20"/>
      <c r="H161" s="7"/>
      <c r="I161" s="7"/>
      <c r="J161" s="7">
        <f aca="true" t="shared" si="64" ref="J161:S161">J162</f>
        <v>0</v>
      </c>
      <c r="K161" s="7">
        <f t="shared" si="64"/>
        <v>504</v>
      </c>
      <c r="L161" s="7">
        <f t="shared" si="64"/>
        <v>504</v>
      </c>
      <c r="M161" s="7">
        <f t="shared" si="64"/>
        <v>0</v>
      </c>
      <c r="N161" s="7">
        <f t="shared" si="64"/>
        <v>504</v>
      </c>
      <c r="O161" s="7">
        <f t="shared" si="64"/>
        <v>155.2</v>
      </c>
      <c r="P161" s="7">
        <f t="shared" si="64"/>
        <v>659.2</v>
      </c>
      <c r="Q161" s="7">
        <f t="shared" si="64"/>
        <v>0</v>
      </c>
      <c r="R161" s="7">
        <f t="shared" si="64"/>
        <v>659.2</v>
      </c>
      <c r="S161" s="7">
        <f t="shared" si="64"/>
        <v>659.2</v>
      </c>
    </row>
    <row r="162" spans="2:19" ht="55.5" customHeight="1">
      <c r="B162" s="107" t="s">
        <v>112</v>
      </c>
      <c r="C162" s="75" t="s">
        <v>79</v>
      </c>
      <c r="D162" s="6" t="s">
        <v>10</v>
      </c>
      <c r="E162" s="6" t="s">
        <v>17</v>
      </c>
      <c r="F162" s="75" t="s">
        <v>450</v>
      </c>
      <c r="G162" s="6" t="s">
        <v>94</v>
      </c>
      <c r="H162" s="7"/>
      <c r="I162" s="7"/>
      <c r="J162" s="7">
        <v>0</v>
      </c>
      <c r="K162" s="7">
        <v>504</v>
      </c>
      <c r="L162" s="7">
        <f>J162+K162</f>
        <v>504</v>
      </c>
      <c r="M162" s="7"/>
      <c r="N162" s="7">
        <f>L162+M162</f>
        <v>504</v>
      </c>
      <c r="O162" s="7">
        <v>155.2</v>
      </c>
      <c r="P162" s="7">
        <f>N162+O162</f>
        <v>659.2</v>
      </c>
      <c r="Q162" s="7">
        <v>0</v>
      </c>
      <c r="R162" s="7">
        <f>P162+Q162</f>
        <v>659.2</v>
      </c>
      <c r="S162" s="7">
        <v>659.2</v>
      </c>
    </row>
    <row r="163" spans="1:19" s="38" customFormat="1" ht="49.5" hidden="1">
      <c r="A163" s="60">
        <v>1</v>
      </c>
      <c r="B163" s="25" t="s">
        <v>254</v>
      </c>
      <c r="C163" s="74" t="s">
        <v>79</v>
      </c>
      <c r="D163" s="20" t="s">
        <v>10</v>
      </c>
      <c r="E163" s="20" t="s">
        <v>17</v>
      </c>
      <c r="F163" s="74" t="s">
        <v>181</v>
      </c>
      <c r="G163" s="20"/>
      <c r="H163" s="21">
        <f aca="true" t="shared" si="65" ref="H163:S165">H164</f>
        <v>79.1</v>
      </c>
      <c r="I163" s="21">
        <f t="shared" si="65"/>
        <v>-79.1</v>
      </c>
      <c r="J163" s="21">
        <f t="shared" si="65"/>
        <v>0</v>
      </c>
      <c r="K163" s="21">
        <f t="shared" si="65"/>
        <v>0</v>
      </c>
      <c r="L163" s="21">
        <f t="shared" si="65"/>
        <v>0</v>
      </c>
      <c r="M163" s="21">
        <f t="shared" si="65"/>
        <v>0</v>
      </c>
      <c r="N163" s="21">
        <f t="shared" si="65"/>
        <v>0</v>
      </c>
      <c r="O163" s="21">
        <f t="shared" si="65"/>
        <v>0</v>
      </c>
      <c r="P163" s="21">
        <f t="shared" si="65"/>
        <v>0</v>
      </c>
      <c r="Q163" s="21">
        <f t="shared" si="65"/>
        <v>0</v>
      </c>
      <c r="R163" s="21">
        <f t="shared" si="65"/>
        <v>0</v>
      </c>
      <c r="S163" s="21">
        <f t="shared" si="65"/>
        <v>0</v>
      </c>
    </row>
    <row r="164" spans="1:19" s="38" customFormat="1" ht="16.5" hidden="1">
      <c r="A164" s="60"/>
      <c r="B164" s="25" t="s">
        <v>350</v>
      </c>
      <c r="C164" s="74" t="s">
        <v>79</v>
      </c>
      <c r="D164" s="20" t="s">
        <v>10</v>
      </c>
      <c r="E164" s="20" t="s">
        <v>17</v>
      </c>
      <c r="F164" s="74" t="s">
        <v>351</v>
      </c>
      <c r="G164" s="20"/>
      <c r="H164" s="21">
        <f t="shared" si="65"/>
        <v>79.1</v>
      </c>
      <c r="I164" s="21">
        <f t="shared" si="65"/>
        <v>-79.1</v>
      </c>
      <c r="J164" s="21">
        <f t="shared" si="65"/>
        <v>0</v>
      </c>
      <c r="K164" s="21">
        <f t="shared" si="65"/>
        <v>0</v>
      </c>
      <c r="L164" s="21">
        <f t="shared" si="65"/>
        <v>0</v>
      </c>
      <c r="M164" s="21">
        <f t="shared" si="65"/>
        <v>0</v>
      </c>
      <c r="N164" s="21">
        <f t="shared" si="65"/>
        <v>0</v>
      </c>
      <c r="O164" s="21">
        <f t="shared" si="65"/>
        <v>0</v>
      </c>
      <c r="P164" s="21">
        <f t="shared" si="65"/>
        <v>0</v>
      </c>
      <c r="Q164" s="21">
        <f t="shared" si="65"/>
        <v>0</v>
      </c>
      <c r="R164" s="21">
        <f t="shared" si="65"/>
        <v>0</v>
      </c>
      <c r="S164" s="21">
        <f t="shared" si="65"/>
        <v>0</v>
      </c>
    </row>
    <row r="165" spans="1:19" s="38" customFormat="1" ht="16.5" hidden="1">
      <c r="A165" s="60">
        <v>1</v>
      </c>
      <c r="B165" s="25" t="s">
        <v>145</v>
      </c>
      <c r="C165" s="74" t="s">
        <v>79</v>
      </c>
      <c r="D165" s="20" t="s">
        <v>10</v>
      </c>
      <c r="E165" s="20" t="s">
        <v>17</v>
      </c>
      <c r="F165" s="74" t="s">
        <v>352</v>
      </c>
      <c r="G165" s="20"/>
      <c r="H165" s="42">
        <f t="shared" si="65"/>
        <v>79.1</v>
      </c>
      <c r="I165" s="114">
        <f t="shared" si="65"/>
        <v>-79.1</v>
      </c>
      <c r="J165" s="42">
        <f t="shared" si="65"/>
        <v>0</v>
      </c>
      <c r="K165" s="114">
        <f t="shared" si="65"/>
        <v>0</v>
      </c>
      <c r="L165" s="42">
        <f t="shared" si="65"/>
        <v>0</v>
      </c>
      <c r="M165" s="114">
        <f t="shared" si="65"/>
        <v>0</v>
      </c>
      <c r="N165" s="42">
        <f t="shared" si="65"/>
        <v>0</v>
      </c>
      <c r="O165" s="114">
        <f t="shared" si="65"/>
        <v>0</v>
      </c>
      <c r="P165" s="42">
        <f t="shared" si="65"/>
        <v>0</v>
      </c>
      <c r="Q165" s="114">
        <f t="shared" si="65"/>
        <v>0</v>
      </c>
      <c r="R165" s="42">
        <f t="shared" si="65"/>
        <v>0</v>
      </c>
      <c r="S165" s="42">
        <f t="shared" si="65"/>
        <v>0</v>
      </c>
    </row>
    <row r="166" spans="1:19" s="38" customFormat="1" ht="33" hidden="1">
      <c r="A166" s="60">
        <v>1</v>
      </c>
      <c r="B166" s="121" t="s">
        <v>259</v>
      </c>
      <c r="C166" s="122" t="s">
        <v>79</v>
      </c>
      <c r="D166" s="6" t="s">
        <v>10</v>
      </c>
      <c r="E166" s="6" t="s">
        <v>17</v>
      </c>
      <c r="F166" s="122" t="s">
        <v>352</v>
      </c>
      <c r="G166" s="6" t="s">
        <v>95</v>
      </c>
      <c r="H166" s="7">
        <v>79.1</v>
      </c>
      <c r="I166" s="7">
        <v>-79.1</v>
      </c>
      <c r="J166" s="7">
        <f>H166+I166</f>
        <v>0</v>
      </c>
      <c r="K166" s="7"/>
      <c r="L166" s="7">
        <f>J166+K166</f>
        <v>0</v>
      </c>
      <c r="M166" s="7"/>
      <c r="N166" s="7">
        <f>L166+M166</f>
        <v>0</v>
      </c>
      <c r="O166" s="7"/>
      <c r="P166" s="7">
        <f>N166+O166</f>
        <v>0</v>
      </c>
      <c r="Q166" s="7"/>
      <c r="R166" s="7">
        <f>P166+Q166</f>
        <v>0</v>
      </c>
      <c r="S166" s="7">
        <f>Q166+R166</f>
        <v>0</v>
      </c>
    </row>
    <row r="167" spans="1:19" ht="49.5" hidden="1">
      <c r="A167" s="60">
        <v>1</v>
      </c>
      <c r="B167" s="25" t="s">
        <v>318</v>
      </c>
      <c r="C167" s="74" t="s">
        <v>79</v>
      </c>
      <c r="D167" s="20" t="s">
        <v>10</v>
      </c>
      <c r="E167" s="20" t="s">
        <v>17</v>
      </c>
      <c r="F167" s="74" t="s">
        <v>202</v>
      </c>
      <c r="G167" s="20"/>
      <c r="H167" s="42">
        <f aca="true" t="shared" si="66" ref="H167:S167">H168</f>
        <v>0</v>
      </c>
      <c r="I167" s="42">
        <f t="shared" si="66"/>
        <v>0</v>
      </c>
      <c r="J167" s="42">
        <f t="shared" si="66"/>
        <v>0</v>
      </c>
      <c r="K167" s="42">
        <f t="shared" si="66"/>
        <v>0</v>
      </c>
      <c r="L167" s="42">
        <f t="shared" si="66"/>
        <v>0</v>
      </c>
      <c r="M167" s="42">
        <f t="shared" si="66"/>
        <v>0</v>
      </c>
      <c r="N167" s="42">
        <f t="shared" si="66"/>
        <v>0</v>
      </c>
      <c r="O167" s="42">
        <f t="shared" si="66"/>
        <v>0</v>
      </c>
      <c r="P167" s="42">
        <f t="shared" si="66"/>
        <v>0</v>
      </c>
      <c r="Q167" s="42">
        <f t="shared" si="66"/>
        <v>0</v>
      </c>
      <c r="R167" s="42">
        <f t="shared" si="66"/>
        <v>0</v>
      </c>
      <c r="S167" s="42">
        <f t="shared" si="66"/>
        <v>0</v>
      </c>
    </row>
    <row r="168" spans="2:19" ht="17.25" hidden="1">
      <c r="B168" s="25" t="s">
        <v>156</v>
      </c>
      <c r="C168" s="74" t="s">
        <v>79</v>
      </c>
      <c r="D168" s="20" t="s">
        <v>10</v>
      </c>
      <c r="E168" s="20" t="s">
        <v>17</v>
      </c>
      <c r="F168" s="74" t="s">
        <v>206</v>
      </c>
      <c r="G168" s="20"/>
      <c r="H168" s="42">
        <f aca="true" t="shared" si="67" ref="H168:S169">H169</f>
        <v>0</v>
      </c>
      <c r="I168" s="137">
        <f t="shared" si="67"/>
        <v>0</v>
      </c>
      <c r="J168" s="42">
        <f t="shared" si="67"/>
        <v>0</v>
      </c>
      <c r="K168" s="137">
        <f t="shared" si="67"/>
        <v>0</v>
      </c>
      <c r="L168" s="42">
        <f t="shared" si="67"/>
        <v>0</v>
      </c>
      <c r="M168" s="137">
        <f t="shared" si="67"/>
        <v>0</v>
      </c>
      <c r="N168" s="42">
        <f t="shared" si="67"/>
        <v>0</v>
      </c>
      <c r="O168" s="137">
        <f t="shared" si="67"/>
        <v>0</v>
      </c>
      <c r="P168" s="42">
        <f t="shared" si="67"/>
        <v>0</v>
      </c>
      <c r="Q168" s="137">
        <f t="shared" si="67"/>
        <v>0</v>
      </c>
      <c r="R168" s="42">
        <f t="shared" si="67"/>
        <v>0</v>
      </c>
      <c r="S168" s="42">
        <f t="shared" si="67"/>
        <v>0</v>
      </c>
    </row>
    <row r="169" spans="2:19" ht="17.25" hidden="1">
      <c r="B169" s="25" t="s">
        <v>292</v>
      </c>
      <c r="C169" s="74" t="s">
        <v>79</v>
      </c>
      <c r="D169" s="20" t="s">
        <v>10</v>
      </c>
      <c r="E169" s="20" t="s">
        <v>17</v>
      </c>
      <c r="F169" s="74" t="s">
        <v>291</v>
      </c>
      <c r="G169" s="20"/>
      <c r="H169" s="21">
        <f t="shared" si="67"/>
        <v>0</v>
      </c>
      <c r="I169" s="18">
        <f t="shared" si="67"/>
        <v>0</v>
      </c>
      <c r="J169" s="21">
        <f t="shared" si="67"/>
        <v>0</v>
      </c>
      <c r="K169" s="18">
        <f t="shared" si="67"/>
        <v>0</v>
      </c>
      <c r="L169" s="21">
        <f t="shared" si="67"/>
        <v>0</v>
      </c>
      <c r="M169" s="18">
        <f t="shared" si="67"/>
        <v>0</v>
      </c>
      <c r="N169" s="21">
        <f t="shared" si="67"/>
        <v>0</v>
      </c>
      <c r="O169" s="18">
        <f t="shared" si="67"/>
        <v>0</v>
      </c>
      <c r="P169" s="21">
        <f t="shared" si="67"/>
        <v>0</v>
      </c>
      <c r="Q169" s="18">
        <f t="shared" si="67"/>
        <v>0</v>
      </c>
      <c r="R169" s="21">
        <f t="shared" si="67"/>
        <v>0</v>
      </c>
      <c r="S169" s="21">
        <f t="shared" si="67"/>
        <v>0</v>
      </c>
    </row>
    <row r="170" spans="2:19" ht="16.5" hidden="1">
      <c r="B170" s="26" t="s">
        <v>103</v>
      </c>
      <c r="C170" s="75" t="s">
        <v>79</v>
      </c>
      <c r="D170" s="6" t="s">
        <v>10</v>
      </c>
      <c r="E170" s="6" t="s">
        <v>17</v>
      </c>
      <c r="F170" s="75" t="s">
        <v>291</v>
      </c>
      <c r="G170" s="6" t="s">
        <v>100</v>
      </c>
      <c r="H170" s="7"/>
      <c r="I170" s="7"/>
      <c r="J170" s="7">
        <f>H170+I170</f>
        <v>0</v>
      </c>
      <c r="K170" s="7"/>
      <c r="L170" s="7">
        <f>J170+K170</f>
        <v>0</v>
      </c>
      <c r="M170" s="7"/>
      <c r="N170" s="7">
        <f>L170+M170</f>
        <v>0</v>
      </c>
      <c r="O170" s="7"/>
      <c r="P170" s="7">
        <f>N170+O170</f>
        <v>0</v>
      </c>
      <c r="Q170" s="7"/>
      <c r="R170" s="7">
        <f>P170+Q170</f>
        <v>0</v>
      </c>
      <c r="S170" s="7">
        <f>Q170+R170</f>
        <v>0</v>
      </c>
    </row>
    <row r="171" spans="2:19" ht="33" hidden="1">
      <c r="B171" s="19" t="s">
        <v>140</v>
      </c>
      <c r="C171" s="74" t="s">
        <v>79</v>
      </c>
      <c r="D171" s="20" t="s">
        <v>10</v>
      </c>
      <c r="E171" s="20" t="s">
        <v>17</v>
      </c>
      <c r="F171" s="74" t="s">
        <v>246</v>
      </c>
      <c r="G171" s="20"/>
      <c r="H171" s="21">
        <f aca="true" t="shared" si="68" ref="H171:S172">H172</f>
        <v>0</v>
      </c>
      <c r="I171" s="21">
        <f t="shared" si="68"/>
        <v>0</v>
      </c>
      <c r="J171" s="21">
        <f t="shared" si="68"/>
        <v>0</v>
      </c>
      <c r="K171" s="21">
        <f t="shared" si="68"/>
        <v>0</v>
      </c>
      <c r="L171" s="21">
        <f t="shared" si="68"/>
        <v>0</v>
      </c>
      <c r="M171" s="21">
        <f t="shared" si="68"/>
        <v>0</v>
      </c>
      <c r="N171" s="21">
        <f t="shared" si="68"/>
        <v>0</v>
      </c>
      <c r="O171" s="21">
        <f t="shared" si="68"/>
        <v>0</v>
      </c>
      <c r="P171" s="21">
        <f t="shared" si="68"/>
        <v>0</v>
      </c>
      <c r="Q171" s="21">
        <f t="shared" si="68"/>
        <v>0</v>
      </c>
      <c r="R171" s="21">
        <f t="shared" si="68"/>
        <v>0</v>
      </c>
      <c r="S171" s="21">
        <f t="shared" si="68"/>
        <v>0</v>
      </c>
    </row>
    <row r="172" spans="2:19" ht="17.25" hidden="1">
      <c r="B172" s="19" t="s">
        <v>13</v>
      </c>
      <c r="C172" s="74" t="s">
        <v>79</v>
      </c>
      <c r="D172" s="20" t="s">
        <v>10</v>
      </c>
      <c r="E172" s="20" t="s">
        <v>17</v>
      </c>
      <c r="F172" s="74" t="s">
        <v>247</v>
      </c>
      <c r="G172" s="20"/>
      <c r="H172" s="42">
        <f t="shared" si="68"/>
        <v>0</v>
      </c>
      <c r="I172" s="137">
        <f t="shared" si="68"/>
        <v>0</v>
      </c>
      <c r="J172" s="42">
        <f t="shared" si="68"/>
        <v>0</v>
      </c>
      <c r="K172" s="137">
        <f t="shared" si="68"/>
        <v>0</v>
      </c>
      <c r="L172" s="42">
        <f t="shared" si="68"/>
        <v>0</v>
      </c>
      <c r="M172" s="137">
        <f t="shared" si="68"/>
        <v>0</v>
      </c>
      <c r="N172" s="42">
        <f t="shared" si="68"/>
        <v>0</v>
      </c>
      <c r="O172" s="137">
        <f t="shared" si="68"/>
        <v>0</v>
      </c>
      <c r="P172" s="42">
        <f t="shared" si="68"/>
        <v>0</v>
      </c>
      <c r="Q172" s="137">
        <f t="shared" si="68"/>
        <v>0</v>
      </c>
      <c r="R172" s="42">
        <f t="shared" si="68"/>
        <v>0</v>
      </c>
      <c r="S172" s="42">
        <f t="shared" si="68"/>
        <v>0</v>
      </c>
    </row>
    <row r="173" spans="2:19" ht="17.25" hidden="1">
      <c r="B173" s="19" t="s">
        <v>52</v>
      </c>
      <c r="C173" s="74" t="s">
        <v>79</v>
      </c>
      <c r="D173" s="20" t="s">
        <v>10</v>
      </c>
      <c r="E173" s="20" t="s">
        <v>17</v>
      </c>
      <c r="F173" s="74" t="s">
        <v>248</v>
      </c>
      <c r="G173" s="20"/>
      <c r="H173" s="42">
        <f aca="true" t="shared" si="69" ref="H173:N173">H174+H175</f>
        <v>0</v>
      </c>
      <c r="I173" s="137">
        <f t="shared" si="69"/>
        <v>0</v>
      </c>
      <c r="J173" s="42">
        <f t="shared" si="69"/>
        <v>0</v>
      </c>
      <c r="K173" s="137">
        <f t="shared" si="69"/>
        <v>0</v>
      </c>
      <c r="L173" s="42">
        <f t="shared" si="69"/>
        <v>0</v>
      </c>
      <c r="M173" s="137">
        <f t="shared" si="69"/>
        <v>0</v>
      </c>
      <c r="N173" s="42">
        <f t="shared" si="69"/>
        <v>0</v>
      </c>
      <c r="O173" s="137">
        <f>O174+O175</f>
        <v>0</v>
      </c>
      <c r="P173" s="42">
        <f>P174+P175</f>
        <v>0</v>
      </c>
      <c r="Q173" s="137">
        <f>Q174+Q175</f>
        <v>0</v>
      </c>
      <c r="R173" s="42">
        <f>R174+R175</f>
        <v>0</v>
      </c>
      <c r="S173" s="42">
        <f>S174+S175</f>
        <v>0</v>
      </c>
    </row>
    <row r="174" spans="2:19" ht="66" hidden="1">
      <c r="B174" s="107" t="s">
        <v>112</v>
      </c>
      <c r="C174" s="20" t="s">
        <v>79</v>
      </c>
      <c r="D174" s="20" t="s">
        <v>10</v>
      </c>
      <c r="E174" s="20" t="s">
        <v>17</v>
      </c>
      <c r="F174" s="20" t="s">
        <v>248</v>
      </c>
      <c r="G174" s="6" t="s">
        <v>94</v>
      </c>
      <c r="H174" s="7"/>
      <c r="I174" s="7"/>
      <c r="J174" s="7">
        <f>H174+I174</f>
        <v>0</v>
      </c>
      <c r="K174" s="7"/>
      <c r="L174" s="7">
        <f>J174+K174</f>
        <v>0</v>
      </c>
      <c r="M174" s="7"/>
      <c r="N174" s="7">
        <f>L174+M174</f>
        <v>0</v>
      </c>
      <c r="O174" s="7"/>
      <c r="P174" s="7">
        <f>N174+O174</f>
        <v>0</v>
      </c>
      <c r="Q174" s="7"/>
      <c r="R174" s="7">
        <f>P174+Q174</f>
        <v>0</v>
      </c>
      <c r="S174" s="7">
        <f>Q174+R174</f>
        <v>0</v>
      </c>
    </row>
    <row r="175" spans="2:19" ht="33" hidden="1">
      <c r="B175" s="121" t="s">
        <v>259</v>
      </c>
      <c r="C175" s="20" t="s">
        <v>79</v>
      </c>
      <c r="D175" s="20" t="s">
        <v>10</v>
      </c>
      <c r="E175" s="20" t="s">
        <v>17</v>
      </c>
      <c r="F175" s="20" t="s">
        <v>248</v>
      </c>
      <c r="G175" s="6" t="s">
        <v>95</v>
      </c>
      <c r="H175" s="7"/>
      <c r="I175" s="7"/>
      <c r="J175" s="7">
        <f>H175+I175</f>
        <v>0</v>
      </c>
      <c r="K175" s="7"/>
      <c r="L175" s="7">
        <f>J175+K175</f>
        <v>0</v>
      </c>
      <c r="M175" s="7"/>
      <c r="N175" s="7">
        <f>L175+M175</f>
        <v>0</v>
      </c>
      <c r="O175" s="7"/>
      <c r="P175" s="7">
        <f>N175+O175</f>
        <v>0</v>
      </c>
      <c r="Q175" s="7"/>
      <c r="R175" s="7">
        <f>P175+Q175</f>
        <v>0</v>
      </c>
      <c r="S175" s="7">
        <f>Q175+R175</f>
        <v>0</v>
      </c>
    </row>
    <row r="176" spans="1:19" ht="15" customHeight="1">
      <c r="A176" s="60">
        <v>1</v>
      </c>
      <c r="B176" s="27" t="s">
        <v>26</v>
      </c>
      <c r="C176" s="72" t="s">
        <v>79</v>
      </c>
      <c r="D176" s="13" t="s">
        <v>18</v>
      </c>
      <c r="E176" s="13"/>
      <c r="F176" s="72"/>
      <c r="G176" s="13"/>
      <c r="H176" s="14">
        <f aca="true" t="shared" si="70" ref="H176:S176">H177</f>
        <v>11010</v>
      </c>
      <c r="I176" s="14">
        <f t="shared" si="70"/>
        <v>0</v>
      </c>
      <c r="J176" s="14">
        <f t="shared" si="70"/>
        <v>11010</v>
      </c>
      <c r="K176" s="14">
        <f t="shared" si="70"/>
        <v>0</v>
      </c>
      <c r="L176" s="14">
        <f t="shared" si="70"/>
        <v>11010</v>
      </c>
      <c r="M176" s="14">
        <f t="shared" si="70"/>
        <v>0</v>
      </c>
      <c r="N176" s="14">
        <f t="shared" si="70"/>
        <v>11010</v>
      </c>
      <c r="O176" s="14">
        <f t="shared" si="70"/>
        <v>0</v>
      </c>
      <c r="P176" s="14">
        <f t="shared" si="70"/>
        <v>11010</v>
      </c>
      <c r="Q176" s="14">
        <f t="shared" si="70"/>
        <v>0</v>
      </c>
      <c r="R176" s="14">
        <f t="shared" si="70"/>
        <v>11010</v>
      </c>
      <c r="S176" s="14">
        <f t="shared" si="70"/>
        <v>6900.3</v>
      </c>
    </row>
    <row r="177" spans="1:19" ht="15" customHeight="1">
      <c r="A177" s="60">
        <v>1</v>
      </c>
      <c r="B177" s="34" t="s">
        <v>57</v>
      </c>
      <c r="C177" s="82" t="s">
        <v>79</v>
      </c>
      <c r="D177" s="17" t="s">
        <v>18</v>
      </c>
      <c r="E177" s="17" t="s">
        <v>7</v>
      </c>
      <c r="F177" s="82"/>
      <c r="G177" s="17"/>
      <c r="H177" s="35">
        <f aca="true" t="shared" si="71" ref="H177:N177">H182+H178</f>
        <v>11010</v>
      </c>
      <c r="I177" s="35">
        <f t="shared" si="71"/>
        <v>0</v>
      </c>
      <c r="J177" s="35">
        <f t="shared" si="71"/>
        <v>11010</v>
      </c>
      <c r="K177" s="35">
        <f t="shared" si="71"/>
        <v>0</v>
      </c>
      <c r="L177" s="35">
        <f t="shared" si="71"/>
        <v>11010</v>
      </c>
      <c r="M177" s="35">
        <f t="shared" si="71"/>
        <v>0</v>
      </c>
      <c r="N177" s="35">
        <f t="shared" si="71"/>
        <v>11010</v>
      </c>
      <c r="O177" s="35">
        <f>O182+O178</f>
        <v>0</v>
      </c>
      <c r="P177" s="35">
        <f>P182+P178</f>
        <v>11010</v>
      </c>
      <c r="Q177" s="35">
        <f>Q182+Q178</f>
        <v>0</v>
      </c>
      <c r="R177" s="35">
        <f>R182+R178</f>
        <v>11010</v>
      </c>
      <c r="S177" s="35">
        <f>S182+S178</f>
        <v>6900.3</v>
      </c>
    </row>
    <row r="178" spans="1:19" ht="49.5" customHeight="1">
      <c r="A178" s="60">
        <v>1</v>
      </c>
      <c r="B178" s="25" t="s">
        <v>356</v>
      </c>
      <c r="C178" s="74" t="s">
        <v>79</v>
      </c>
      <c r="D178" s="20" t="s">
        <v>18</v>
      </c>
      <c r="E178" s="20" t="s">
        <v>7</v>
      </c>
      <c r="F178" s="74" t="s">
        <v>202</v>
      </c>
      <c r="G178" s="20"/>
      <c r="H178" s="42">
        <f aca="true" t="shared" si="72" ref="H178:S180">H179</f>
        <v>2976</v>
      </c>
      <c r="I178" s="137">
        <f t="shared" si="72"/>
        <v>0</v>
      </c>
      <c r="J178" s="42">
        <f t="shared" si="72"/>
        <v>2976</v>
      </c>
      <c r="K178" s="137">
        <f t="shared" si="72"/>
        <v>0</v>
      </c>
      <c r="L178" s="42">
        <f t="shared" si="72"/>
        <v>2976</v>
      </c>
      <c r="M178" s="137">
        <f t="shared" si="72"/>
        <v>0</v>
      </c>
      <c r="N178" s="42">
        <f t="shared" si="72"/>
        <v>2976</v>
      </c>
      <c r="O178" s="137">
        <f t="shared" si="72"/>
        <v>0</v>
      </c>
      <c r="P178" s="42">
        <f t="shared" si="72"/>
        <v>2976</v>
      </c>
      <c r="Q178" s="137">
        <f t="shared" si="72"/>
        <v>0</v>
      </c>
      <c r="R178" s="42">
        <f t="shared" si="72"/>
        <v>2976</v>
      </c>
      <c r="S178" s="42">
        <f t="shared" si="72"/>
        <v>1816.7</v>
      </c>
    </row>
    <row r="179" spans="1:19" ht="17.25">
      <c r="A179" s="60">
        <v>1</v>
      </c>
      <c r="B179" s="25" t="s">
        <v>158</v>
      </c>
      <c r="C179" s="74" t="s">
        <v>79</v>
      </c>
      <c r="D179" s="20" t="s">
        <v>18</v>
      </c>
      <c r="E179" s="20" t="s">
        <v>7</v>
      </c>
      <c r="F179" s="74" t="s">
        <v>203</v>
      </c>
      <c r="G179" s="20"/>
      <c r="H179" s="42">
        <f t="shared" si="72"/>
        <v>2976</v>
      </c>
      <c r="I179" s="137">
        <f t="shared" si="72"/>
        <v>0</v>
      </c>
      <c r="J179" s="42">
        <f t="shared" si="72"/>
        <v>2976</v>
      </c>
      <c r="K179" s="137">
        <f t="shared" si="72"/>
        <v>0</v>
      </c>
      <c r="L179" s="42">
        <f t="shared" si="72"/>
        <v>2976</v>
      </c>
      <c r="M179" s="137">
        <f t="shared" si="72"/>
        <v>0</v>
      </c>
      <c r="N179" s="42">
        <f t="shared" si="72"/>
        <v>2976</v>
      </c>
      <c r="O179" s="137">
        <f t="shared" si="72"/>
        <v>0</v>
      </c>
      <c r="P179" s="42">
        <f t="shared" si="72"/>
        <v>2976</v>
      </c>
      <c r="Q179" s="137">
        <f t="shared" si="72"/>
        <v>0</v>
      </c>
      <c r="R179" s="42">
        <f t="shared" si="72"/>
        <v>2976</v>
      </c>
      <c r="S179" s="42">
        <f t="shared" si="72"/>
        <v>1816.7</v>
      </c>
    </row>
    <row r="180" spans="1:19" ht="51.75" customHeight="1">
      <c r="A180" s="60">
        <v>1</v>
      </c>
      <c r="B180" s="28" t="s">
        <v>137</v>
      </c>
      <c r="C180" s="74" t="s">
        <v>79</v>
      </c>
      <c r="D180" s="20" t="s">
        <v>18</v>
      </c>
      <c r="E180" s="20" t="s">
        <v>7</v>
      </c>
      <c r="F180" s="74" t="s">
        <v>204</v>
      </c>
      <c r="G180" s="20"/>
      <c r="H180" s="21">
        <f t="shared" si="72"/>
        <v>2976</v>
      </c>
      <c r="I180" s="18">
        <f t="shared" si="72"/>
        <v>0</v>
      </c>
      <c r="J180" s="21">
        <f t="shared" si="72"/>
        <v>2976</v>
      </c>
      <c r="K180" s="18">
        <f t="shared" si="72"/>
        <v>0</v>
      </c>
      <c r="L180" s="21">
        <f t="shared" si="72"/>
        <v>2976</v>
      </c>
      <c r="M180" s="18">
        <f t="shared" si="72"/>
        <v>0</v>
      </c>
      <c r="N180" s="21">
        <f t="shared" si="72"/>
        <v>2976</v>
      </c>
      <c r="O180" s="18">
        <f t="shared" si="72"/>
        <v>0</v>
      </c>
      <c r="P180" s="21">
        <f t="shared" si="72"/>
        <v>2976</v>
      </c>
      <c r="Q180" s="18">
        <f t="shared" si="72"/>
        <v>0</v>
      </c>
      <c r="R180" s="21">
        <f t="shared" si="72"/>
        <v>2976</v>
      </c>
      <c r="S180" s="21">
        <f t="shared" si="72"/>
        <v>1816.7</v>
      </c>
    </row>
    <row r="181" spans="1:19" ht="16.5">
      <c r="A181" s="60">
        <v>1</v>
      </c>
      <c r="B181" s="26" t="s">
        <v>99</v>
      </c>
      <c r="C181" s="75" t="s">
        <v>79</v>
      </c>
      <c r="D181" s="6" t="s">
        <v>18</v>
      </c>
      <c r="E181" s="6" t="s">
        <v>7</v>
      </c>
      <c r="F181" s="75" t="s">
        <v>204</v>
      </c>
      <c r="G181" s="6" t="s">
        <v>98</v>
      </c>
      <c r="H181" s="7">
        <v>2976</v>
      </c>
      <c r="I181" s="7"/>
      <c r="J181" s="7">
        <f>H181+I181</f>
        <v>2976</v>
      </c>
      <c r="K181" s="7"/>
      <c r="L181" s="7">
        <f>J181+K181</f>
        <v>2976</v>
      </c>
      <c r="M181" s="7"/>
      <c r="N181" s="7">
        <f>L181+M181</f>
        <v>2976</v>
      </c>
      <c r="O181" s="7"/>
      <c r="P181" s="7">
        <f>N181+O181</f>
        <v>2976</v>
      </c>
      <c r="Q181" s="7">
        <v>0</v>
      </c>
      <c r="R181" s="7">
        <f>P181+Q181</f>
        <v>2976</v>
      </c>
      <c r="S181" s="7">
        <v>1816.7</v>
      </c>
    </row>
    <row r="182" spans="1:19" ht="17.25">
      <c r="A182" s="60">
        <v>1</v>
      </c>
      <c r="B182" s="25" t="s">
        <v>117</v>
      </c>
      <c r="C182" s="74" t="s">
        <v>79</v>
      </c>
      <c r="D182" s="20" t="s">
        <v>18</v>
      </c>
      <c r="E182" s="20" t="s">
        <v>7</v>
      </c>
      <c r="F182" s="74" t="s">
        <v>223</v>
      </c>
      <c r="G182" s="20"/>
      <c r="H182" s="21">
        <f aca="true" t="shared" si="73" ref="H182:S183">H183</f>
        <v>8034</v>
      </c>
      <c r="I182" s="18">
        <f t="shared" si="73"/>
        <v>0</v>
      </c>
      <c r="J182" s="21">
        <f t="shared" si="73"/>
        <v>8034</v>
      </c>
      <c r="K182" s="18">
        <f t="shared" si="73"/>
        <v>0</v>
      </c>
      <c r="L182" s="21">
        <f t="shared" si="73"/>
        <v>8034</v>
      </c>
      <c r="M182" s="18">
        <f t="shared" si="73"/>
        <v>0</v>
      </c>
      <c r="N182" s="21">
        <f t="shared" si="73"/>
        <v>8034</v>
      </c>
      <c r="O182" s="18">
        <f t="shared" si="73"/>
        <v>0</v>
      </c>
      <c r="P182" s="21">
        <f t="shared" si="73"/>
        <v>8034</v>
      </c>
      <c r="Q182" s="18">
        <f t="shared" si="73"/>
        <v>0</v>
      </c>
      <c r="R182" s="21">
        <f t="shared" si="73"/>
        <v>8034</v>
      </c>
      <c r="S182" s="21">
        <f t="shared" si="73"/>
        <v>5083.6</v>
      </c>
    </row>
    <row r="183" spans="1:19" ht="16.5">
      <c r="A183" s="60">
        <v>1</v>
      </c>
      <c r="B183" s="25" t="s">
        <v>141</v>
      </c>
      <c r="C183" s="74" t="s">
        <v>79</v>
      </c>
      <c r="D183" s="20" t="s">
        <v>18</v>
      </c>
      <c r="E183" s="20" t="s">
        <v>7</v>
      </c>
      <c r="F183" s="74" t="s">
        <v>224</v>
      </c>
      <c r="G183" s="20"/>
      <c r="H183" s="21">
        <f t="shared" si="73"/>
        <v>8034</v>
      </c>
      <c r="I183" s="21">
        <f t="shared" si="73"/>
        <v>0</v>
      </c>
      <c r="J183" s="21">
        <f t="shared" si="73"/>
        <v>8034</v>
      </c>
      <c r="K183" s="21">
        <f t="shared" si="73"/>
        <v>0</v>
      </c>
      <c r="L183" s="21">
        <f t="shared" si="73"/>
        <v>8034</v>
      </c>
      <c r="M183" s="21">
        <f t="shared" si="73"/>
        <v>0</v>
      </c>
      <c r="N183" s="21">
        <f t="shared" si="73"/>
        <v>8034</v>
      </c>
      <c r="O183" s="21">
        <f t="shared" si="73"/>
        <v>0</v>
      </c>
      <c r="P183" s="21">
        <f t="shared" si="73"/>
        <v>8034</v>
      </c>
      <c r="Q183" s="21">
        <f t="shared" si="73"/>
        <v>0</v>
      </c>
      <c r="R183" s="21">
        <f t="shared" si="73"/>
        <v>8034</v>
      </c>
      <c r="S183" s="21">
        <f t="shared" si="73"/>
        <v>5083.6</v>
      </c>
    </row>
    <row r="184" spans="1:19" ht="33">
      <c r="A184" s="60">
        <v>1</v>
      </c>
      <c r="B184" s="25" t="s">
        <v>138</v>
      </c>
      <c r="C184" s="74" t="s">
        <v>79</v>
      </c>
      <c r="D184" s="20" t="s">
        <v>18</v>
      </c>
      <c r="E184" s="20" t="s">
        <v>7</v>
      </c>
      <c r="F184" s="74" t="s">
        <v>226</v>
      </c>
      <c r="G184" s="20"/>
      <c r="H184" s="21">
        <f aca="true" t="shared" si="74" ref="H184:N184">H185+H188+H191</f>
        <v>8034</v>
      </c>
      <c r="I184" s="18">
        <f t="shared" si="74"/>
        <v>0</v>
      </c>
      <c r="J184" s="21">
        <f t="shared" si="74"/>
        <v>8034</v>
      </c>
      <c r="K184" s="18">
        <f t="shared" si="74"/>
        <v>0</v>
      </c>
      <c r="L184" s="21">
        <f t="shared" si="74"/>
        <v>8034</v>
      </c>
      <c r="M184" s="18">
        <f t="shared" si="74"/>
        <v>0</v>
      </c>
      <c r="N184" s="21">
        <f t="shared" si="74"/>
        <v>8034</v>
      </c>
      <c r="O184" s="18">
        <f>O185+O188+O191</f>
        <v>0</v>
      </c>
      <c r="P184" s="21">
        <f>P185+P188+P191</f>
        <v>8034</v>
      </c>
      <c r="Q184" s="18">
        <f>Q185+Q188+Q191</f>
        <v>0</v>
      </c>
      <c r="R184" s="21">
        <f>R185+R188+R191</f>
        <v>8034</v>
      </c>
      <c r="S184" s="21">
        <f>S185+S188+S191</f>
        <v>5083.6</v>
      </c>
    </row>
    <row r="185" spans="1:19" ht="16.5" customHeight="1">
      <c r="A185" s="60">
        <v>1</v>
      </c>
      <c r="B185" s="25" t="s">
        <v>59</v>
      </c>
      <c r="C185" s="74" t="s">
        <v>79</v>
      </c>
      <c r="D185" s="20" t="s">
        <v>18</v>
      </c>
      <c r="E185" s="20" t="s">
        <v>7</v>
      </c>
      <c r="F185" s="74" t="s">
        <v>439</v>
      </c>
      <c r="G185" s="20"/>
      <c r="H185" s="21">
        <f aca="true" t="shared" si="75" ref="H185:N185">H186+H187</f>
        <v>1986.8</v>
      </c>
      <c r="I185" s="21">
        <f t="shared" si="75"/>
        <v>0</v>
      </c>
      <c r="J185" s="21">
        <f t="shared" si="75"/>
        <v>1986.8</v>
      </c>
      <c r="K185" s="21">
        <f t="shared" si="75"/>
        <v>0</v>
      </c>
      <c r="L185" s="21">
        <f t="shared" si="75"/>
        <v>1986.8</v>
      </c>
      <c r="M185" s="21">
        <f t="shared" si="75"/>
        <v>0</v>
      </c>
      <c r="N185" s="21">
        <f t="shared" si="75"/>
        <v>1986.8</v>
      </c>
      <c r="O185" s="21">
        <f>O186+O187</f>
        <v>0</v>
      </c>
      <c r="P185" s="21">
        <f>P186+P187</f>
        <v>1986.8</v>
      </c>
      <c r="Q185" s="21">
        <f>Q186+Q187</f>
        <v>0</v>
      </c>
      <c r="R185" s="21">
        <f>R186+R187</f>
        <v>1986.8</v>
      </c>
      <c r="S185" s="21">
        <f>S186+S187</f>
        <v>1360.6</v>
      </c>
    </row>
    <row r="186" spans="2:19" ht="31.5" customHeight="1">
      <c r="B186" s="121" t="s">
        <v>259</v>
      </c>
      <c r="C186" s="75" t="s">
        <v>79</v>
      </c>
      <c r="D186" s="6" t="s">
        <v>18</v>
      </c>
      <c r="E186" s="6" t="s">
        <v>7</v>
      </c>
      <c r="F186" s="75" t="s">
        <v>439</v>
      </c>
      <c r="G186" s="6" t="s">
        <v>95</v>
      </c>
      <c r="H186" s="7">
        <v>5.8</v>
      </c>
      <c r="I186" s="7"/>
      <c r="J186" s="7">
        <f>H186+I186</f>
        <v>5.8</v>
      </c>
      <c r="K186" s="7"/>
      <c r="L186" s="7">
        <f>J186+K186</f>
        <v>5.8</v>
      </c>
      <c r="M186" s="7"/>
      <c r="N186" s="7">
        <f>L186+M186</f>
        <v>5.8</v>
      </c>
      <c r="O186" s="7"/>
      <c r="P186" s="7">
        <f>N186+O186</f>
        <v>5.8</v>
      </c>
      <c r="Q186" s="7">
        <v>0</v>
      </c>
      <c r="R186" s="7">
        <f>P186+Q186</f>
        <v>5.8</v>
      </c>
      <c r="S186" s="7">
        <v>4.5</v>
      </c>
    </row>
    <row r="187" spans="1:19" ht="15" customHeight="1">
      <c r="A187" s="60">
        <v>1</v>
      </c>
      <c r="B187" s="26" t="s">
        <v>103</v>
      </c>
      <c r="C187" s="75" t="s">
        <v>79</v>
      </c>
      <c r="D187" s="6" t="s">
        <v>18</v>
      </c>
      <c r="E187" s="6" t="s">
        <v>7</v>
      </c>
      <c r="F187" s="75" t="s">
        <v>439</v>
      </c>
      <c r="G187" s="6" t="s">
        <v>100</v>
      </c>
      <c r="H187" s="7">
        <v>1981</v>
      </c>
      <c r="I187" s="7"/>
      <c r="J187" s="7">
        <f>H187+I187</f>
        <v>1981</v>
      </c>
      <c r="K187" s="7"/>
      <c r="L187" s="7">
        <f>J187+K187</f>
        <v>1981</v>
      </c>
      <c r="M187" s="7"/>
      <c r="N187" s="7">
        <f>L187+M187</f>
        <v>1981</v>
      </c>
      <c r="O187" s="7"/>
      <c r="P187" s="7">
        <f>N187+O187</f>
        <v>1981</v>
      </c>
      <c r="Q187" s="7">
        <v>0</v>
      </c>
      <c r="R187" s="7">
        <f>P187+Q187</f>
        <v>1981</v>
      </c>
      <c r="S187" s="7">
        <v>1356.1</v>
      </c>
    </row>
    <row r="188" spans="1:19" ht="16.5">
      <c r="A188" s="60">
        <v>1</v>
      </c>
      <c r="B188" s="25" t="s">
        <v>146</v>
      </c>
      <c r="C188" s="74" t="s">
        <v>79</v>
      </c>
      <c r="D188" s="20" t="s">
        <v>18</v>
      </c>
      <c r="E188" s="20" t="s">
        <v>7</v>
      </c>
      <c r="F188" s="74" t="s">
        <v>440</v>
      </c>
      <c r="G188" s="20"/>
      <c r="H188" s="21">
        <f aca="true" t="shared" si="76" ref="H188:N188">H189+H190</f>
        <v>1079.2</v>
      </c>
      <c r="I188" s="21">
        <f t="shared" si="76"/>
        <v>0</v>
      </c>
      <c r="J188" s="21">
        <f t="shared" si="76"/>
        <v>1079.2</v>
      </c>
      <c r="K188" s="21">
        <f t="shared" si="76"/>
        <v>0</v>
      </c>
      <c r="L188" s="21">
        <f t="shared" si="76"/>
        <v>1079.2</v>
      </c>
      <c r="M188" s="21">
        <f t="shared" si="76"/>
        <v>0</v>
      </c>
      <c r="N188" s="21">
        <f t="shared" si="76"/>
        <v>1079.2</v>
      </c>
      <c r="O188" s="21">
        <f>O189+O190</f>
        <v>0</v>
      </c>
      <c r="P188" s="21">
        <f>P189+P190</f>
        <v>1079.2</v>
      </c>
      <c r="Q188" s="21">
        <f>Q189+Q190</f>
        <v>0</v>
      </c>
      <c r="R188" s="21">
        <f>R189+R190</f>
        <v>1079.2</v>
      </c>
      <c r="S188" s="21">
        <f>S189+S190</f>
        <v>671.4</v>
      </c>
    </row>
    <row r="189" spans="1:19" ht="33">
      <c r="A189" s="60">
        <v>1</v>
      </c>
      <c r="B189" s="121" t="s">
        <v>259</v>
      </c>
      <c r="C189" s="75" t="s">
        <v>79</v>
      </c>
      <c r="D189" s="6" t="s">
        <v>18</v>
      </c>
      <c r="E189" s="6" t="s">
        <v>7</v>
      </c>
      <c r="F189" s="75" t="s">
        <v>440</v>
      </c>
      <c r="G189" s="6" t="s">
        <v>95</v>
      </c>
      <c r="H189" s="7">
        <v>3.2</v>
      </c>
      <c r="I189" s="7"/>
      <c r="J189" s="7">
        <f>H189+I189</f>
        <v>3.2</v>
      </c>
      <c r="K189" s="7"/>
      <c r="L189" s="7">
        <f>J189+K189</f>
        <v>3.2</v>
      </c>
      <c r="M189" s="7"/>
      <c r="N189" s="7">
        <f>L189+M189</f>
        <v>3.2</v>
      </c>
      <c r="O189" s="7"/>
      <c r="P189" s="7">
        <f>N189+O189</f>
        <v>3.2</v>
      </c>
      <c r="Q189" s="7">
        <v>0</v>
      </c>
      <c r="R189" s="7">
        <f>P189+Q189</f>
        <v>3.2</v>
      </c>
      <c r="S189" s="7">
        <v>1.5</v>
      </c>
    </row>
    <row r="190" spans="1:19" ht="18" customHeight="1">
      <c r="A190" s="60">
        <v>1</v>
      </c>
      <c r="B190" s="26" t="s">
        <v>103</v>
      </c>
      <c r="C190" s="75" t="s">
        <v>79</v>
      </c>
      <c r="D190" s="6" t="s">
        <v>18</v>
      </c>
      <c r="E190" s="6" t="s">
        <v>7</v>
      </c>
      <c r="F190" s="75" t="s">
        <v>440</v>
      </c>
      <c r="G190" s="6" t="s">
        <v>100</v>
      </c>
      <c r="H190" s="7">
        <v>1076</v>
      </c>
      <c r="I190" s="7"/>
      <c r="J190" s="7">
        <f>H190+I190</f>
        <v>1076</v>
      </c>
      <c r="K190" s="7"/>
      <c r="L190" s="7">
        <f>J190+K190</f>
        <v>1076</v>
      </c>
      <c r="M190" s="7"/>
      <c r="N190" s="7">
        <f>L190+M190</f>
        <v>1076</v>
      </c>
      <c r="O190" s="7"/>
      <c r="P190" s="7">
        <f>N190+O190</f>
        <v>1076</v>
      </c>
      <c r="Q190" s="7">
        <v>0</v>
      </c>
      <c r="R190" s="7">
        <f>P190+Q190</f>
        <v>1076</v>
      </c>
      <c r="S190" s="7">
        <v>669.9</v>
      </c>
    </row>
    <row r="191" spans="1:19" ht="14.25" customHeight="1">
      <c r="A191" s="60">
        <v>1</v>
      </c>
      <c r="B191" s="25" t="s">
        <v>45</v>
      </c>
      <c r="C191" s="74" t="s">
        <v>79</v>
      </c>
      <c r="D191" s="20" t="s">
        <v>18</v>
      </c>
      <c r="E191" s="20" t="s">
        <v>7</v>
      </c>
      <c r="F191" s="74" t="s">
        <v>441</v>
      </c>
      <c r="G191" s="20"/>
      <c r="H191" s="21">
        <f aca="true" t="shared" si="77" ref="H191:N191">H193+H192</f>
        <v>4968</v>
      </c>
      <c r="I191" s="21">
        <f t="shared" si="77"/>
        <v>0</v>
      </c>
      <c r="J191" s="21">
        <f t="shared" si="77"/>
        <v>4968</v>
      </c>
      <c r="K191" s="21">
        <f t="shared" si="77"/>
        <v>0</v>
      </c>
      <c r="L191" s="21">
        <f t="shared" si="77"/>
        <v>4968</v>
      </c>
      <c r="M191" s="21">
        <f t="shared" si="77"/>
        <v>0</v>
      </c>
      <c r="N191" s="21">
        <f t="shared" si="77"/>
        <v>4968</v>
      </c>
      <c r="O191" s="21">
        <f>O193+O192</f>
        <v>0</v>
      </c>
      <c r="P191" s="21">
        <f>P193+P192</f>
        <v>4968</v>
      </c>
      <c r="Q191" s="21">
        <f>Q193+Q192</f>
        <v>0</v>
      </c>
      <c r="R191" s="21">
        <f>R193+R192</f>
        <v>4968</v>
      </c>
      <c r="S191" s="21">
        <f>S193+S192</f>
        <v>3051.6</v>
      </c>
    </row>
    <row r="192" spans="2:19" ht="15" customHeight="1">
      <c r="B192" s="121" t="s">
        <v>259</v>
      </c>
      <c r="C192" s="75" t="s">
        <v>79</v>
      </c>
      <c r="D192" s="6" t="s">
        <v>18</v>
      </c>
      <c r="E192" s="6" t="s">
        <v>7</v>
      </c>
      <c r="F192" s="75" t="s">
        <v>441</v>
      </c>
      <c r="G192" s="6" t="s">
        <v>95</v>
      </c>
      <c r="H192" s="7">
        <v>15</v>
      </c>
      <c r="I192" s="7"/>
      <c r="J192" s="7">
        <f>H192+I192</f>
        <v>15</v>
      </c>
      <c r="K192" s="7"/>
      <c r="L192" s="7">
        <f>J192+K192</f>
        <v>15</v>
      </c>
      <c r="M192" s="7"/>
      <c r="N192" s="7">
        <f>L192+M192</f>
        <v>15</v>
      </c>
      <c r="O192" s="7"/>
      <c r="P192" s="7">
        <f>N192+O192</f>
        <v>15</v>
      </c>
      <c r="Q192" s="7">
        <v>0</v>
      </c>
      <c r="R192" s="7">
        <f>P192+Q192</f>
        <v>15</v>
      </c>
      <c r="S192" s="7">
        <v>9.1</v>
      </c>
    </row>
    <row r="193" spans="1:19" ht="17.25" customHeight="1">
      <c r="A193" s="60">
        <v>1</v>
      </c>
      <c r="B193" s="26" t="s">
        <v>103</v>
      </c>
      <c r="C193" s="75" t="s">
        <v>79</v>
      </c>
      <c r="D193" s="6" t="s">
        <v>18</v>
      </c>
      <c r="E193" s="6" t="s">
        <v>7</v>
      </c>
      <c r="F193" s="75" t="s">
        <v>441</v>
      </c>
      <c r="G193" s="6" t="s">
        <v>100</v>
      </c>
      <c r="H193" s="7">
        <v>4953</v>
      </c>
      <c r="I193" s="7"/>
      <c r="J193" s="7">
        <f>H193+I193</f>
        <v>4953</v>
      </c>
      <c r="K193" s="7"/>
      <c r="L193" s="7">
        <f>J193+K193</f>
        <v>4953</v>
      </c>
      <c r="M193" s="7"/>
      <c r="N193" s="7">
        <f>L193+M193</f>
        <v>4953</v>
      </c>
      <c r="O193" s="7"/>
      <c r="P193" s="7">
        <f>N193+O193</f>
        <v>4953</v>
      </c>
      <c r="Q193" s="7">
        <v>0</v>
      </c>
      <c r="R193" s="7">
        <f>P193+Q193</f>
        <v>4953</v>
      </c>
      <c r="S193" s="7">
        <v>3042.5</v>
      </c>
    </row>
    <row r="194" spans="1:19" s="38" customFormat="1" ht="2.25" customHeight="1">
      <c r="A194" s="60">
        <v>1</v>
      </c>
      <c r="B194" s="26"/>
      <c r="C194" s="75"/>
      <c r="D194" s="6"/>
      <c r="E194" s="6"/>
      <c r="F194" s="75"/>
      <c r="G194" s="6"/>
      <c r="H194" s="106">
        <v>1</v>
      </c>
      <c r="I194" s="139">
        <v>1</v>
      </c>
      <c r="J194" s="106">
        <v>1</v>
      </c>
      <c r="K194" s="139">
        <v>1</v>
      </c>
      <c r="L194" s="106">
        <v>1</v>
      </c>
      <c r="M194" s="139">
        <v>1</v>
      </c>
      <c r="N194" s="106">
        <v>1</v>
      </c>
      <c r="O194" s="139">
        <v>1</v>
      </c>
      <c r="P194" s="106">
        <v>1</v>
      </c>
      <c r="Q194" s="139">
        <v>1</v>
      </c>
      <c r="R194" s="106">
        <v>1</v>
      </c>
      <c r="S194" s="106">
        <v>1</v>
      </c>
    </row>
    <row r="195" spans="1:19" s="38" customFormat="1" ht="33">
      <c r="A195" s="60">
        <v>1</v>
      </c>
      <c r="B195" s="84" t="s">
        <v>80</v>
      </c>
      <c r="C195" s="77" t="s">
        <v>81</v>
      </c>
      <c r="D195" s="13"/>
      <c r="E195" s="13"/>
      <c r="F195" s="77"/>
      <c r="G195" s="13"/>
      <c r="H195" s="80">
        <f aca="true" t="shared" si="78" ref="H195:N195">H196+H227+H220</f>
        <v>4324.5</v>
      </c>
      <c r="I195" s="80">
        <f t="shared" si="78"/>
        <v>-587.5</v>
      </c>
      <c r="J195" s="80">
        <f t="shared" si="78"/>
        <v>3737.0000000000005</v>
      </c>
      <c r="K195" s="80">
        <f t="shared" si="78"/>
        <v>-145.1</v>
      </c>
      <c r="L195" s="80">
        <f t="shared" si="78"/>
        <v>3591.9</v>
      </c>
      <c r="M195" s="80">
        <f t="shared" si="78"/>
        <v>10.8</v>
      </c>
      <c r="N195" s="80">
        <f t="shared" si="78"/>
        <v>3602.7000000000003</v>
      </c>
      <c r="O195" s="80">
        <f>O196+O227+O220</f>
        <v>-4.2</v>
      </c>
      <c r="P195" s="80">
        <f>P196+P227+P220</f>
        <v>3598.5000000000005</v>
      </c>
      <c r="Q195" s="80">
        <f>Q196+Q227+Q220</f>
        <v>-7.5</v>
      </c>
      <c r="R195" s="80">
        <f>R196+R227+R220</f>
        <v>3585.1000000000004</v>
      </c>
      <c r="S195" s="80">
        <f>S196+S227+S220</f>
        <v>1889.9999999999998</v>
      </c>
    </row>
    <row r="196" spans="1:19" s="38" customFormat="1" ht="16.5" customHeight="1">
      <c r="A196" s="60">
        <v>1</v>
      </c>
      <c r="B196" s="12" t="s">
        <v>4</v>
      </c>
      <c r="C196" s="72" t="s">
        <v>81</v>
      </c>
      <c r="D196" s="81" t="s">
        <v>5</v>
      </c>
      <c r="E196" s="13"/>
      <c r="F196" s="72"/>
      <c r="G196" s="13"/>
      <c r="H196" s="14">
        <f aca="true" t="shared" si="79" ref="H196:N196">H197+H210+H204+H215</f>
        <v>3729.5000000000005</v>
      </c>
      <c r="I196" s="14">
        <f t="shared" si="79"/>
        <v>0</v>
      </c>
      <c r="J196" s="14">
        <f t="shared" si="79"/>
        <v>3729.5000000000005</v>
      </c>
      <c r="K196" s="14">
        <f t="shared" si="79"/>
        <v>-145.1</v>
      </c>
      <c r="L196" s="14">
        <f t="shared" si="79"/>
        <v>3584.4</v>
      </c>
      <c r="M196" s="14">
        <f t="shared" si="79"/>
        <v>3.3</v>
      </c>
      <c r="N196" s="14">
        <f t="shared" si="79"/>
        <v>3587.7000000000003</v>
      </c>
      <c r="O196" s="14">
        <f>O197+O210+O204+O215</f>
        <v>-4.2</v>
      </c>
      <c r="P196" s="14">
        <f>P197+P210+P204+P215</f>
        <v>3583.5000000000005</v>
      </c>
      <c r="Q196" s="14">
        <f>Q197+Q210+Q204+Q215</f>
        <v>0</v>
      </c>
      <c r="R196" s="14">
        <f>R197+R210+R204+R215</f>
        <v>3577.6000000000004</v>
      </c>
      <c r="S196" s="14">
        <f>S197+S210+S204+S215</f>
        <v>1882.4999999999998</v>
      </c>
    </row>
    <row r="197" spans="1:19" s="38" customFormat="1" ht="34.5" customHeight="1">
      <c r="A197" s="60">
        <v>1</v>
      </c>
      <c r="B197" s="22" t="s">
        <v>51</v>
      </c>
      <c r="C197" s="73" t="s">
        <v>81</v>
      </c>
      <c r="D197" s="17" t="s">
        <v>5</v>
      </c>
      <c r="E197" s="17" t="s">
        <v>9</v>
      </c>
      <c r="F197" s="73"/>
      <c r="G197" s="17"/>
      <c r="H197" s="18">
        <f aca="true" t="shared" si="80" ref="H197:N197">H199</f>
        <v>3229.5000000000005</v>
      </c>
      <c r="I197" s="112">
        <f t="shared" si="80"/>
        <v>0</v>
      </c>
      <c r="J197" s="18">
        <f t="shared" si="80"/>
        <v>3229.5000000000005</v>
      </c>
      <c r="K197" s="112">
        <f t="shared" si="80"/>
        <v>-61.6</v>
      </c>
      <c r="L197" s="18">
        <f t="shared" si="80"/>
        <v>3167.9</v>
      </c>
      <c r="M197" s="112">
        <f t="shared" si="80"/>
        <v>0</v>
      </c>
      <c r="N197" s="18">
        <f t="shared" si="80"/>
        <v>3167.9</v>
      </c>
      <c r="O197" s="112">
        <f>O199</f>
        <v>0</v>
      </c>
      <c r="P197" s="18">
        <f>P199</f>
        <v>3167.9</v>
      </c>
      <c r="Q197" s="112">
        <f>Q199</f>
        <v>0</v>
      </c>
      <c r="R197" s="18">
        <f>R199</f>
        <v>3167.9</v>
      </c>
      <c r="S197" s="18">
        <f>S199</f>
        <v>1879.1999999999998</v>
      </c>
    </row>
    <row r="198" spans="1:19" s="38" customFormat="1" ht="51.75" customHeight="1">
      <c r="A198" s="60">
        <v>1</v>
      </c>
      <c r="B198" s="19" t="s">
        <v>54</v>
      </c>
      <c r="C198" s="74" t="s">
        <v>81</v>
      </c>
      <c r="D198" s="20" t="s">
        <v>5</v>
      </c>
      <c r="E198" s="20" t="s">
        <v>9</v>
      </c>
      <c r="F198" s="74" t="s">
        <v>163</v>
      </c>
      <c r="G198" s="20"/>
      <c r="H198" s="42">
        <f aca="true" t="shared" si="81" ref="H198:S199">H199</f>
        <v>3229.5000000000005</v>
      </c>
      <c r="I198" s="137">
        <f t="shared" si="81"/>
        <v>0</v>
      </c>
      <c r="J198" s="42">
        <f t="shared" si="81"/>
        <v>3229.5000000000005</v>
      </c>
      <c r="K198" s="137">
        <f t="shared" si="81"/>
        <v>-61.6</v>
      </c>
      <c r="L198" s="42">
        <f t="shared" si="81"/>
        <v>3167.9</v>
      </c>
      <c r="M198" s="137">
        <f t="shared" si="81"/>
        <v>0</v>
      </c>
      <c r="N198" s="42">
        <f t="shared" si="81"/>
        <v>3167.9</v>
      </c>
      <c r="O198" s="137">
        <f t="shared" si="81"/>
        <v>0</v>
      </c>
      <c r="P198" s="42">
        <f t="shared" si="81"/>
        <v>3167.9</v>
      </c>
      <c r="Q198" s="137">
        <f t="shared" si="81"/>
        <v>0</v>
      </c>
      <c r="R198" s="42">
        <f t="shared" si="81"/>
        <v>3167.9</v>
      </c>
      <c r="S198" s="42">
        <f t="shared" si="81"/>
        <v>1879.1999999999998</v>
      </c>
    </row>
    <row r="199" spans="1:19" s="38" customFormat="1" ht="33">
      <c r="A199" s="60">
        <v>1</v>
      </c>
      <c r="B199" s="19" t="s">
        <v>110</v>
      </c>
      <c r="C199" s="74" t="s">
        <v>81</v>
      </c>
      <c r="D199" s="20" t="s">
        <v>5</v>
      </c>
      <c r="E199" s="20" t="s">
        <v>9</v>
      </c>
      <c r="F199" s="74" t="s">
        <v>164</v>
      </c>
      <c r="G199" s="20"/>
      <c r="H199" s="21">
        <f t="shared" si="81"/>
        <v>3229.5000000000005</v>
      </c>
      <c r="I199" s="112">
        <f t="shared" si="81"/>
        <v>0</v>
      </c>
      <c r="J199" s="21">
        <f t="shared" si="81"/>
        <v>3229.5000000000005</v>
      </c>
      <c r="K199" s="112">
        <f t="shared" si="81"/>
        <v>-61.6</v>
      </c>
      <c r="L199" s="21">
        <f t="shared" si="81"/>
        <v>3167.9</v>
      </c>
      <c r="M199" s="112">
        <f t="shared" si="81"/>
        <v>0</v>
      </c>
      <c r="N199" s="21">
        <f t="shared" si="81"/>
        <v>3167.9</v>
      </c>
      <c r="O199" s="112">
        <f t="shared" si="81"/>
        <v>0</v>
      </c>
      <c r="P199" s="21">
        <f t="shared" si="81"/>
        <v>3167.9</v>
      </c>
      <c r="Q199" s="112">
        <f t="shared" si="81"/>
        <v>0</v>
      </c>
      <c r="R199" s="21">
        <f t="shared" si="81"/>
        <v>3167.9</v>
      </c>
      <c r="S199" s="21">
        <f t="shared" si="81"/>
        <v>1879.1999999999998</v>
      </c>
    </row>
    <row r="200" spans="1:19" s="38" customFormat="1" ht="20.25" customHeight="1">
      <c r="A200" s="60">
        <v>1</v>
      </c>
      <c r="B200" s="19" t="s">
        <v>111</v>
      </c>
      <c r="C200" s="74" t="s">
        <v>81</v>
      </c>
      <c r="D200" s="20" t="s">
        <v>5</v>
      </c>
      <c r="E200" s="20" t="s">
        <v>9</v>
      </c>
      <c r="F200" s="74" t="s">
        <v>165</v>
      </c>
      <c r="G200" s="20"/>
      <c r="H200" s="21">
        <f aca="true" t="shared" si="82" ref="H200:N200">H202+H201+H203</f>
        <v>3229.5000000000005</v>
      </c>
      <c r="I200" s="18">
        <f t="shared" si="82"/>
        <v>0</v>
      </c>
      <c r="J200" s="21">
        <f t="shared" si="82"/>
        <v>3229.5000000000005</v>
      </c>
      <c r="K200" s="18">
        <f t="shared" si="82"/>
        <v>-61.6</v>
      </c>
      <c r="L200" s="21">
        <f t="shared" si="82"/>
        <v>3167.9</v>
      </c>
      <c r="M200" s="18">
        <f t="shared" si="82"/>
        <v>0</v>
      </c>
      <c r="N200" s="21">
        <f t="shared" si="82"/>
        <v>3167.9</v>
      </c>
      <c r="O200" s="18">
        <f>O202+O201+O203</f>
        <v>0</v>
      </c>
      <c r="P200" s="21">
        <f>P202+P201+P203</f>
        <v>3167.9</v>
      </c>
      <c r="Q200" s="18">
        <f>Q202+Q201+Q203</f>
        <v>0</v>
      </c>
      <c r="R200" s="21">
        <f>R202+R201+R203</f>
        <v>3167.9</v>
      </c>
      <c r="S200" s="21">
        <f>S202+S201+S203</f>
        <v>1879.1999999999998</v>
      </c>
    </row>
    <row r="201" spans="1:19" s="38" customFormat="1" ht="54" customHeight="1">
      <c r="A201" s="60">
        <v>1</v>
      </c>
      <c r="B201" s="107" t="s">
        <v>112</v>
      </c>
      <c r="C201" s="75" t="s">
        <v>81</v>
      </c>
      <c r="D201" s="6" t="s">
        <v>5</v>
      </c>
      <c r="E201" s="6" t="s">
        <v>9</v>
      </c>
      <c r="F201" s="75" t="s">
        <v>165</v>
      </c>
      <c r="G201" s="6" t="s">
        <v>94</v>
      </c>
      <c r="H201" s="7">
        <f>2989.8-0.1</f>
        <v>2989.7000000000003</v>
      </c>
      <c r="I201" s="7"/>
      <c r="J201" s="7">
        <f>H201+I201</f>
        <v>2989.7000000000003</v>
      </c>
      <c r="K201" s="7"/>
      <c r="L201" s="7">
        <f>J201+K201</f>
        <v>2989.7000000000003</v>
      </c>
      <c r="M201" s="7"/>
      <c r="N201" s="7">
        <f>L201+M201</f>
        <v>2989.7000000000003</v>
      </c>
      <c r="O201" s="7"/>
      <c r="P201" s="7">
        <f>N201+O201</f>
        <v>2989.7000000000003</v>
      </c>
      <c r="Q201" s="7">
        <v>0</v>
      </c>
      <c r="R201" s="7">
        <f>P201+Q201</f>
        <v>2989.7000000000003</v>
      </c>
      <c r="S201" s="7">
        <v>1792.6</v>
      </c>
    </row>
    <row r="202" spans="1:19" s="38" customFormat="1" ht="31.5" customHeight="1">
      <c r="A202" s="60">
        <v>1</v>
      </c>
      <c r="B202" s="121" t="s">
        <v>259</v>
      </c>
      <c r="C202" s="75" t="s">
        <v>81</v>
      </c>
      <c r="D202" s="6" t="s">
        <v>5</v>
      </c>
      <c r="E202" s="6" t="s">
        <v>9</v>
      </c>
      <c r="F202" s="75" t="s">
        <v>165</v>
      </c>
      <c r="G202" s="6" t="s">
        <v>95</v>
      </c>
      <c r="H202" s="7">
        <v>238.8</v>
      </c>
      <c r="I202" s="7"/>
      <c r="J202" s="7">
        <f>H202+I202</f>
        <v>238.8</v>
      </c>
      <c r="K202" s="7">
        <v>-61.6</v>
      </c>
      <c r="L202" s="7">
        <f>J202+K202</f>
        <v>177.20000000000002</v>
      </c>
      <c r="M202" s="7"/>
      <c r="N202" s="7">
        <f>L202+M202</f>
        <v>177.20000000000002</v>
      </c>
      <c r="O202" s="7"/>
      <c r="P202" s="7">
        <f>N202+O202</f>
        <v>177.20000000000002</v>
      </c>
      <c r="Q202" s="7">
        <v>0</v>
      </c>
      <c r="R202" s="7">
        <f>P202+Q202</f>
        <v>177.20000000000002</v>
      </c>
      <c r="S202" s="7">
        <v>86.6</v>
      </c>
    </row>
    <row r="203" spans="1:19" s="38" customFormat="1" ht="18" customHeight="1">
      <c r="A203" s="60">
        <v>1</v>
      </c>
      <c r="B203" s="121" t="s">
        <v>115</v>
      </c>
      <c r="C203" s="75" t="s">
        <v>81</v>
      </c>
      <c r="D203" s="6" t="s">
        <v>5</v>
      </c>
      <c r="E203" s="6" t="s">
        <v>9</v>
      </c>
      <c r="F203" s="75" t="s">
        <v>165</v>
      </c>
      <c r="G203" s="6" t="s">
        <v>114</v>
      </c>
      <c r="H203" s="7">
        <v>1</v>
      </c>
      <c r="I203" s="7"/>
      <c r="J203" s="7">
        <f>H203+I203</f>
        <v>1</v>
      </c>
      <c r="K203" s="7"/>
      <c r="L203" s="7">
        <f>J203+K203</f>
        <v>1</v>
      </c>
      <c r="M203" s="7"/>
      <c r="N203" s="7">
        <f>L203+M203</f>
        <v>1</v>
      </c>
      <c r="O203" s="7"/>
      <c r="P203" s="7">
        <f>N203+O203</f>
        <v>1</v>
      </c>
      <c r="Q203" s="7">
        <v>0</v>
      </c>
      <c r="R203" s="7">
        <f>P203+Q203</f>
        <v>1</v>
      </c>
      <c r="S203" s="7">
        <v>0</v>
      </c>
    </row>
    <row r="204" spans="1:19" s="38" customFormat="1" ht="17.25" hidden="1">
      <c r="A204" s="60"/>
      <c r="B204" s="24" t="s">
        <v>148</v>
      </c>
      <c r="C204" s="73" t="s">
        <v>81</v>
      </c>
      <c r="D204" s="17" t="s">
        <v>5</v>
      </c>
      <c r="E204" s="17" t="s">
        <v>10</v>
      </c>
      <c r="F204" s="73"/>
      <c r="G204" s="17"/>
      <c r="H204" s="18">
        <f aca="true" t="shared" si="83" ref="H204:S204">H205</f>
        <v>0</v>
      </c>
      <c r="I204" s="18">
        <f t="shared" si="83"/>
        <v>0</v>
      </c>
      <c r="J204" s="18">
        <f t="shared" si="83"/>
        <v>0</v>
      </c>
      <c r="K204" s="18">
        <f t="shared" si="83"/>
        <v>0</v>
      </c>
      <c r="L204" s="18">
        <f t="shared" si="83"/>
        <v>0</v>
      </c>
      <c r="M204" s="18">
        <f t="shared" si="83"/>
        <v>0</v>
      </c>
      <c r="N204" s="18">
        <f t="shared" si="83"/>
        <v>0</v>
      </c>
      <c r="O204" s="18">
        <f t="shared" si="83"/>
        <v>0</v>
      </c>
      <c r="P204" s="18">
        <f t="shared" si="83"/>
        <v>0</v>
      </c>
      <c r="Q204" s="18">
        <f t="shared" si="83"/>
        <v>0</v>
      </c>
      <c r="R204" s="18">
        <f t="shared" si="83"/>
        <v>0</v>
      </c>
      <c r="S204" s="18">
        <f t="shared" si="83"/>
        <v>0</v>
      </c>
    </row>
    <row r="205" spans="1:19" s="38" customFormat="1" ht="54" customHeight="1" hidden="1">
      <c r="A205" s="60"/>
      <c r="B205" s="19" t="s">
        <v>54</v>
      </c>
      <c r="C205" s="74" t="s">
        <v>81</v>
      </c>
      <c r="D205" s="20" t="s">
        <v>5</v>
      </c>
      <c r="E205" s="20" t="s">
        <v>10</v>
      </c>
      <c r="F205" s="74" t="s">
        <v>163</v>
      </c>
      <c r="G205" s="20"/>
      <c r="H205" s="42">
        <f aca="true" t="shared" si="84" ref="H205:S206">H206</f>
        <v>0</v>
      </c>
      <c r="I205" s="138">
        <f t="shared" si="84"/>
        <v>0</v>
      </c>
      <c r="J205" s="42">
        <f t="shared" si="84"/>
        <v>0</v>
      </c>
      <c r="K205" s="138">
        <f t="shared" si="84"/>
        <v>0</v>
      </c>
      <c r="L205" s="42">
        <f t="shared" si="84"/>
        <v>0</v>
      </c>
      <c r="M205" s="138">
        <f t="shared" si="84"/>
        <v>0</v>
      </c>
      <c r="N205" s="42">
        <f t="shared" si="84"/>
        <v>0</v>
      </c>
      <c r="O205" s="138">
        <f t="shared" si="84"/>
        <v>0</v>
      </c>
      <c r="P205" s="42">
        <f t="shared" si="84"/>
        <v>0</v>
      </c>
      <c r="Q205" s="138">
        <f t="shared" si="84"/>
        <v>0</v>
      </c>
      <c r="R205" s="42">
        <f t="shared" si="84"/>
        <v>0</v>
      </c>
      <c r="S205" s="42">
        <f t="shared" si="84"/>
        <v>0</v>
      </c>
    </row>
    <row r="206" spans="1:19" s="38" customFormat="1" ht="17.25" hidden="1">
      <c r="A206" s="60"/>
      <c r="B206" s="19" t="s">
        <v>341</v>
      </c>
      <c r="C206" s="74" t="s">
        <v>81</v>
      </c>
      <c r="D206" s="20" t="s">
        <v>5</v>
      </c>
      <c r="E206" s="20" t="s">
        <v>10</v>
      </c>
      <c r="F206" s="74" t="s">
        <v>340</v>
      </c>
      <c r="G206" s="20"/>
      <c r="H206" s="42">
        <f t="shared" si="84"/>
        <v>0</v>
      </c>
      <c r="I206" s="138">
        <f t="shared" si="84"/>
        <v>0</v>
      </c>
      <c r="J206" s="42">
        <f t="shared" si="84"/>
        <v>0</v>
      </c>
      <c r="K206" s="138">
        <f t="shared" si="84"/>
        <v>0</v>
      </c>
      <c r="L206" s="42">
        <f t="shared" si="84"/>
        <v>0</v>
      </c>
      <c r="M206" s="138">
        <f t="shared" si="84"/>
        <v>0</v>
      </c>
      <c r="N206" s="42">
        <f t="shared" si="84"/>
        <v>0</v>
      </c>
      <c r="O206" s="138">
        <f t="shared" si="84"/>
        <v>0</v>
      </c>
      <c r="P206" s="42">
        <f t="shared" si="84"/>
        <v>0</v>
      </c>
      <c r="Q206" s="138">
        <f t="shared" si="84"/>
        <v>0</v>
      </c>
      <c r="R206" s="42">
        <f t="shared" si="84"/>
        <v>0</v>
      </c>
      <c r="S206" s="42">
        <f t="shared" si="84"/>
        <v>0</v>
      </c>
    </row>
    <row r="207" spans="1:19" s="38" customFormat="1" ht="35.25" customHeight="1" hidden="1">
      <c r="A207" s="60"/>
      <c r="B207" s="143" t="s">
        <v>342</v>
      </c>
      <c r="C207" s="74" t="s">
        <v>81</v>
      </c>
      <c r="D207" s="20" t="s">
        <v>5</v>
      </c>
      <c r="E207" s="20" t="s">
        <v>10</v>
      </c>
      <c r="F207" s="74" t="s">
        <v>343</v>
      </c>
      <c r="G207" s="20"/>
      <c r="H207" s="42">
        <f aca="true" t="shared" si="85" ref="H207:N207">H208+H209</f>
        <v>0</v>
      </c>
      <c r="I207" s="42">
        <f t="shared" si="85"/>
        <v>0</v>
      </c>
      <c r="J207" s="42">
        <f t="shared" si="85"/>
        <v>0</v>
      </c>
      <c r="K207" s="42">
        <f t="shared" si="85"/>
        <v>0</v>
      </c>
      <c r="L207" s="42">
        <f t="shared" si="85"/>
        <v>0</v>
      </c>
      <c r="M207" s="42">
        <f t="shared" si="85"/>
        <v>0</v>
      </c>
      <c r="N207" s="42">
        <f t="shared" si="85"/>
        <v>0</v>
      </c>
      <c r="O207" s="42">
        <f>O208+O209</f>
        <v>0</v>
      </c>
      <c r="P207" s="42">
        <f>P208+P209</f>
        <v>0</v>
      </c>
      <c r="Q207" s="42">
        <f>Q208+Q209</f>
        <v>0</v>
      </c>
      <c r="R207" s="42">
        <f>R208+R209</f>
        <v>0</v>
      </c>
      <c r="S207" s="42">
        <f>S208+S209</f>
        <v>0</v>
      </c>
    </row>
    <row r="208" spans="1:19" s="38" customFormat="1" ht="70.5" customHeight="1" hidden="1">
      <c r="A208" s="60"/>
      <c r="B208" s="107" t="s">
        <v>112</v>
      </c>
      <c r="C208" s="74" t="s">
        <v>81</v>
      </c>
      <c r="D208" s="20" t="s">
        <v>5</v>
      </c>
      <c r="E208" s="20" t="s">
        <v>10</v>
      </c>
      <c r="F208" s="75" t="s">
        <v>343</v>
      </c>
      <c r="G208" s="6" t="s">
        <v>94</v>
      </c>
      <c r="H208" s="7"/>
      <c r="I208" s="7"/>
      <c r="J208" s="7">
        <f>H208+I208</f>
        <v>0</v>
      </c>
      <c r="K208" s="7"/>
      <c r="L208" s="7">
        <f>J208+K208</f>
        <v>0</v>
      </c>
      <c r="M208" s="7"/>
      <c r="N208" s="7">
        <f>L208+M208</f>
        <v>0</v>
      </c>
      <c r="O208" s="7"/>
      <c r="P208" s="7">
        <f>N208+O208</f>
        <v>0</v>
      </c>
      <c r="Q208" s="7"/>
      <c r="R208" s="7">
        <f>P208+Q208</f>
        <v>0</v>
      </c>
      <c r="S208" s="7">
        <f>Q208+R208</f>
        <v>0</v>
      </c>
    </row>
    <row r="209" spans="1:19" s="38" customFormat="1" ht="18.75" customHeight="1" hidden="1">
      <c r="A209" s="60"/>
      <c r="B209" s="121" t="s">
        <v>377</v>
      </c>
      <c r="C209" s="74" t="s">
        <v>81</v>
      </c>
      <c r="D209" s="20" t="s">
        <v>5</v>
      </c>
      <c r="E209" s="20" t="s">
        <v>10</v>
      </c>
      <c r="F209" s="75" t="s">
        <v>343</v>
      </c>
      <c r="G209" s="6" t="s">
        <v>376</v>
      </c>
      <c r="H209" s="7"/>
      <c r="I209" s="7"/>
      <c r="J209" s="7">
        <f>H209+I209</f>
        <v>0</v>
      </c>
      <c r="K209" s="7"/>
      <c r="L209" s="7">
        <f>J209+K209</f>
        <v>0</v>
      </c>
      <c r="M209" s="7"/>
      <c r="N209" s="7">
        <f>L209+M209</f>
        <v>0</v>
      </c>
      <c r="O209" s="7"/>
      <c r="P209" s="7">
        <f>N209+O209</f>
        <v>0</v>
      </c>
      <c r="Q209" s="7"/>
      <c r="R209" s="7">
        <f>P209+Q209</f>
        <v>0</v>
      </c>
      <c r="S209" s="7">
        <f>Q209+R209</f>
        <v>0</v>
      </c>
    </row>
    <row r="210" spans="1:19" ht="17.25">
      <c r="A210" s="60">
        <v>1</v>
      </c>
      <c r="B210" s="16" t="s">
        <v>13</v>
      </c>
      <c r="C210" s="73" t="s">
        <v>81</v>
      </c>
      <c r="D210" s="17" t="s">
        <v>5</v>
      </c>
      <c r="E210" s="17" t="s">
        <v>66</v>
      </c>
      <c r="F210" s="73"/>
      <c r="G210" s="17"/>
      <c r="H210" s="18">
        <f aca="true" t="shared" si="86" ref="H210:S210">H211</f>
        <v>500</v>
      </c>
      <c r="I210" s="18">
        <f t="shared" si="86"/>
        <v>0</v>
      </c>
      <c r="J210" s="18">
        <f t="shared" si="86"/>
        <v>500</v>
      </c>
      <c r="K210" s="18">
        <f t="shared" si="86"/>
        <v>-83.5</v>
      </c>
      <c r="L210" s="18">
        <f t="shared" si="86"/>
        <v>416.5</v>
      </c>
      <c r="M210" s="18">
        <f t="shared" si="86"/>
        <v>0</v>
      </c>
      <c r="N210" s="18">
        <f t="shared" si="86"/>
        <v>416.5</v>
      </c>
      <c r="O210" s="18">
        <f t="shared" si="86"/>
        <v>-4.2</v>
      </c>
      <c r="P210" s="18">
        <f t="shared" si="86"/>
        <v>412.3</v>
      </c>
      <c r="Q210" s="18">
        <f t="shared" si="86"/>
        <v>0</v>
      </c>
      <c r="R210" s="18">
        <f t="shared" si="86"/>
        <v>406.4</v>
      </c>
      <c r="S210" s="18">
        <f t="shared" si="86"/>
        <v>0</v>
      </c>
    </row>
    <row r="211" spans="1:19" ht="33">
      <c r="A211" s="60">
        <v>1</v>
      </c>
      <c r="B211" s="19" t="s">
        <v>140</v>
      </c>
      <c r="C211" s="74" t="s">
        <v>81</v>
      </c>
      <c r="D211" s="20" t="s">
        <v>5</v>
      </c>
      <c r="E211" s="20" t="s">
        <v>66</v>
      </c>
      <c r="F211" s="74" t="s">
        <v>246</v>
      </c>
      <c r="G211" s="20"/>
      <c r="H211" s="42">
        <f aca="true" t="shared" si="87" ref="H211:S213">H212</f>
        <v>500</v>
      </c>
      <c r="I211" s="138">
        <f t="shared" si="87"/>
        <v>0</v>
      </c>
      <c r="J211" s="42">
        <f t="shared" si="87"/>
        <v>500</v>
      </c>
      <c r="K211" s="138">
        <f t="shared" si="87"/>
        <v>-83.5</v>
      </c>
      <c r="L211" s="42">
        <f t="shared" si="87"/>
        <v>416.5</v>
      </c>
      <c r="M211" s="138">
        <f t="shared" si="87"/>
        <v>0</v>
      </c>
      <c r="N211" s="42">
        <f t="shared" si="87"/>
        <v>416.5</v>
      </c>
      <c r="O211" s="138">
        <f t="shared" si="87"/>
        <v>-4.2</v>
      </c>
      <c r="P211" s="42">
        <f t="shared" si="87"/>
        <v>412.3</v>
      </c>
      <c r="Q211" s="138">
        <f t="shared" si="87"/>
        <v>0</v>
      </c>
      <c r="R211" s="42">
        <f t="shared" si="87"/>
        <v>406.4</v>
      </c>
      <c r="S211" s="42">
        <f t="shared" si="87"/>
        <v>0</v>
      </c>
    </row>
    <row r="212" spans="1:19" ht="17.25">
      <c r="A212" s="60">
        <v>1</v>
      </c>
      <c r="B212" s="19" t="s">
        <v>13</v>
      </c>
      <c r="C212" s="74" t="s">
        <v>81</v>
      </c>
      <c r="D212" s="20" t="s">
        <v>5</v>
      </c>
      <c r="E212" s="20" t="s">
        <v>66</v>
      </c>
      <c r="F212" s="74" t="s">
        <v>247</v>
      </c>
      <c r="G212" s="20"/>
      <c r="H212" s="42">
        <f t="shared" si="87"/>
        <v>500</v>
      </c>
      <c r="I212" s="138">
        <f t="shared" si="87"/>
        <v>0</v>
      </c>
      <c r="J212" s="42">
        <f t="shared" si="87"/>
        <v>500</v>
      </c>
      <c r="K212" s="138">
        <f t="shared" si="87"/>
        <v>-83.5</v>
      </c>
      <c r="L212" s="42">
        <f t="shared" si="87"/>
        <v>416.5</v>
      </c>
      <c r="M212" s="138">
        <f t="shared" si="87"/>
        <v>0</v>
      </c>
      <c r="N212" s="42">
        <f t="shared" si="87"/>
        <v>416.5</v>
      </c>
      <c r="O212" s="138">
        <f t="shared" si="87"/>
        <v>-4.2</v>
      </c>
      <c r="P212" s="42">
        <f t="shared" si="87"/>
        <v>412.3</v>
      </c>
      <c r="Q212" s="138">
        <f t="shared" si="87"/>
        <v>0</v>
      </c>
      <c r="R212" s="42">
        <f t="shared" si="87"/>
        <v>406.4</v>
      </c>
      <c r="S212" s="42">
        <f t="shared" si="87"/>
        <v>0</v>
      </c>
    </row>
    <row r="213" spans="1:19" ht="17.25">
      <c r="A213" s="60">
        <v>1</v>
      </c>
      <c r="B213" s="19" t="s">
        <v>52</v>
      </c>
      <c r="C213" s="74" t="s">
        <v>81</v>
      </c>
      <c r="D213" s="20" t="s">
        <v>5</v>
      </c>
      <c r="E213" s="20" t="s">
        <v>66</v>
      </c>
      <c r="F213" s="74" t="s">
        <v>248</v>
      </c>
      <c r="G213" s="20"/>
      <c r="H213" s="42">
        <f t="shared" si="87"/>
        <v>500</v>
      </c>
      <c r="I213" s="138">
        <f t="shared" si="87"/>
        <v>0</v>
      </c>
      <c r="J213" s="42">
        <f t="shared" si="87"/>
        <v>500</v>
      </c>
      <c r="K213" s="138">
        <f t="shared" si="87"/>
        <v>-83.5</v>
      </c>
      <c r="L213" s="42">
        <f t="shared" si="87"/>
        <v>416.5</v>
      </c>
      <c r="M213" s="138">
        <f t="shared" si="87"/>
        <v>0</v>
      </c>
      <c r="N213" s="42">
        <f t="shared" si="87"/>
        <v>416.5</v>
      </c>
      <c r="O213" s="138">
        <f t="shared" si="87"/>
        <v>-4.2</v>
      </c>
      <c r="P213" s="42">
        <f t="shared" si="87"/>
        <v>412.3</v>
      </c>
      <c r="Q213" s="138">
        <f t="shared" si="87"/>
        <v>0</v>
      </c>
      <c r="R213" s="42">
        <f t="shared" si="87"/>
        <v>406.4</v>
      </c>
      <c r="S213" s="42">
        <f t="shared" si="87"/>
        <v>0</v>
      </c>
    </row>
    <row r="214" spans="1:19" ht="21" customHeight="1">
      <c r="A214" s="60">
        <v>1</v>
      </c>
      <c r="B214" s="5" t="s">
        <v>97</v>
      </c>
      <c r="C214" s="85" t="s">
        <v>81</v>
      </c>
      <c r="D214" s="6" t="s">
        <v>5</v>
      </c>
      <c r="E214" s="6" t="s">
        <v>66</v>
      </c>
      <c r="F214" s="85" t="s">
        <v>248</v>
      </c>
      <c r="G214" s="6" t="s">
        <v>96</v>
      </c>
      <c r="H214" s="7">
        <v>500</v>
      </c>
      <c r="I214" s="7"/>
      <c r="J214" s="7">
        <f>H214+I214</f>
        <v>500</v>
      </c>
      <c r="K214" s="7">
        <v>-83.5</v>
      </c>
      <c r="L214" s="7">
        <f>J214+K214</f>
        <v>416.5</v>
      </c>
      <c r="M214" s="7"/>
      <c r="N214" s="7">
        <f>L214+M214</f>
        <v>416.5</v>
      </c>
      <c r="O214" s="7">
        <v>-4.2</v>
      </c>
      <c r="P214" s="7">
        <f>N214+O214</f>
        <v>412.3</v>
      </c>
      <c r="Q214" s="7">
        <v>0</v>
      </c>
      <c r="R214" s="7">
        <v>406.4</v>
      </c>
      <c r="S214" s="7">
        <v>0</v>
      </c>
    </row>
    <row r="215" spans="2:19" ht="17.25">
      <c r="B215" s="24" t="s">
        <v>14</v>
      </c>
      <c r="C215" s="73" t="s">
        <v>81</v>
      </c>
      <c r="D215" s="17" t="s">
        <v>5</v>
      </c>
      <c r="E215" s="17" t="s">
        <v>67</v>
      </c>
      <c r="F215" s="73"/>
      <c r="G215" s="17"/>
      <c r="H215" s="7">
        <f aca="true" t="shared" si="88" ref="H215:S215">H216</f>
        <v>0</v>
      </c>
      <c r="I215" s="7">
        <f t="shared" si="88"/>
        <v>0</v>
      </c>
      <c r="J215" s="18">
        <f t="shared" si="88"/>
        <v>0</v>
      </c>
      <c r="K215" s="7">
        <f t="shared" si="88"/>
        <v>0</v>
      </c>
      <c r="L215" s="18">
        <f t="shared" si="88"/>
        <v>0</v>
      </c>
      <c r="M215" s="7">
        <f t="shared" si="88"/>
        <v>3.3</v>
      </c>
      <c r="N215" s="18">
        <f t="shared" si="88"/>
        <v>3.3</v>
      </c>
      <c r="O215" s="7">
        <f t="shared" si="88"/>
        <v>0</v>
      </c>
      <c r="P215" s="18">
        <f t="shared" si="88"/>
        <v>3.3</v>
      </c>
      <c r="Q215" s="7">
        <f t="shared" si="88"/>
        <v>0</v>
      </c>
      <c r="R215" s="18">
        <f t="shared" si="88"/>
        <v>3.3</v>
      </c>
      <c r="S215" s="18">
        <f t="shared" si="88"/>
        <v>3.3</v>
      </c>
    </row>
    <row r="216" spans="2:19" ht="52.5" customHeight="1">
      <c r="B216" s="115" t="s">
        <v>304</v>
      </c>
      <c r="C216" s="116" t="s">
        <v>81</v>
      </c>
      <c r="D216" s="117" t="s">
        <v>5</v>
      </c>
      <c r="E216" s="117" t="s">
        <v>67</v>
      </c>
      <c r="F216" s="116" t="s">
        <v>187</v>
      </c>
      <c r="G216" s="117"/>
      <c r="H216" s="7">
        <f>H217</f>
        <v>0</v>
      </c>
      <c r="I216" s="7">
        <f aca="true" t="shared" si="89" ref="I216:S218">I217</f>
        <v>0</v>
      </c>
      <c r="J216" s="42">
        <f t="shared" si="89"/>
        <v>0</v>
      </c>
      <c r="K216" s="7">
        <f t="shared" si="89"/>
        <v>0</v>
      </c>
      <c r="L216" s="42">
        <f t="shared" si="89"/>
        <v>0</v>
      </c>
      <c r="M216" s="7">
        <f t="shared" si="89"/>
        <v>3.3</v>
      </c>
      <c r="N216" s="42">
        <f t="shared" si="89"/>
        <v>3.3</v>
      </c>
      <c r="O216" s="7">
        <f t="shared" si="89"/>
        <v>0</v>
      </c>
      <c r="P216" s="42">
        <f t="shared" si="89"/>
        <v>3.3</v>
      </c>
      <c r="Q216" s="7">
        <f t="shared" si="89"/>
        <v>0</v>
      </c>
      <c r="R216" s="42">
        <f t="shared" si="89"/>
        <v>3.3</v>
      </c>
      <c r="S216" s="42">
        <f t="shared" si="89"/>
        <v>3.3</v>
      </c>
    </row>
    <row r="217" spans="2:19" ht="51" customHeight="1">
      <c r="B217" s="25" t="s">
        <v>155</v>
      </c>
      <c r="C217" s="116" t="s">
        <v>81</v>
      </c>
      <c r="D217" s="117" t="s">
        <v>5</v>
      </c>
      <c r="E217" s="117" t="s">
        <v>67</v>
      </c>
      <c r="F217" s="116" t="s">
        <v>190</v>
      </c>
      <c r="G217" s="117"/>
      <c r="H217" s="7">
        <f>H218</f>
        <v>0</v>
      </c>
      <c r="I217" s="7">
        <f t="shared" si="89"/>
        <v>0</v>
      </c>
      <c r="J217" s="42">
        <f t="shared" si="89"/>
        <v>0</v>
      </c>
      <c r="K217" s="7">
        <f t="shared" si="89"/>
        <v>0</v>
      </c>
      <c r="L217" s="42">
        <f t="shared" si="89"/>
        <v>0</v>
      </c>
      <c r="M217" s="7">
        <f t="shared" si="89"/>
        <v>3.3</v>
      </c>
      <c r="N217" s="42">
        <f t="shared" si="89"/>
        <v>3.3</v>
      </c>
      <c r="O217" s="7">
        <f t="shared" si="89"/>
        <v>0</v>
      </c>
      <c r="P217" s="42">
        <f t="shared" si="89"/>
        <v>3.3</v>
      </c>
      <c r="Q217" s="7">
        <f t="shared" si="89"/>
        <v>0</v>
      </c>
      <c r="R217" s="42">
        <f t="shared" si="89"/>
        <v>3.3</v>
      </c>
      <c r="S217" s="42">
        <f t="shared" si="89"/>
        <v>3.3</v>
      </c>
    </row>
    <row r="218" spans="2:19" ht="16.5">
      <c r="B218" s="25" t="s">
        <v>145</v>
      </c>
      <c r="C218" s="74" t="s">
        <v>81</v>
      </c>
      <c r="D218" s="20" t="s">
        <v>5</v>
      </c>
      <c r="E218" s="20" t="s">
        <v>67</v>
      </c>
      <c r="F218" s="74" t="s">
        <v>191</v>
      </c>
      <c r="G218" s="20"/>
      <c r="H218" s="7">
        <f>H219</f>
        <v>0</v>
      </c>
      <c r="I218" s="7">
        <f t="shared" si="89"/>
        <v>0</v>
      </c>
      <c r="J218" s="42">
        <f t="shared" si="89"/>
        <v>0</v>
      </c>
      <c r="K218" s="7">
        <f t="shared" si="89"/>
        <v>0</v>
      </c>
      <c r="L218" s="42">
        <f t="shared" si="89"/>
        <v>0</v>
      </c>
      <c r="M218" s="7">
        <f t="shared" si="89"/>
        <v>3.3</v>
      </c>
      <c r="N218" s="42">
        <f t="shared" si="89"/>
        <v>3.3</v>
      </c>
      <c r="O218" s="7">
        <f t="shared" si="89"/>
        <v>0</v>
      </c>
      <c r="P218" s="42">
        <f t="shared" si="89"/>
        <v>3.3</v>
      </c>
      <c r="Q218" s="7">
        <f t="shared" si="89"/>
        <v>0</v>
      </c>
      <c r="R218" s="42">
        <f t="shared" si="89"/>
        <v>3.3</v>
      </c>
      <c r="S218" s="42">
        <f t="shared" si="89"/>
        <v>3.3</v>
      </c>
    </row>
    <row r="219" spans="2:19" ht="69.75" customHeight="1">
      <c r="B219" s="107" t="s">
        <v>112</v>
      </c>
      <c r="C219" s="78" t="s">
        <v>81</v>
      </c>
      <c r="D219" s="6" t="s">
        <v>5</v>
      </c>
      <c r="E219" s="6" t="s">
        <v>67</v>
      </c>
      <c r="F219" s="78" t="s">
        <v>191</v>
      </c>
      <c r="G219" s="6" t="s">
        <v>94</v>
      </c>
      <c r="H219" s="7"/>
      <c r="I219" s="7"/>
      <c r="J219" s="7">
        <f>H219+I219</f>
        <v>0</v>
      </c>
      <c r="K219" s="7"/>
      <c r="L219" s="7">
        <f>J219+K219</f>
        <v>0</v>
      </c>
      <c r="M219" s="7">
        <v>3.3</v>
      </c>
      <c r="N219" s="7">
        <f>L219+M219</f>
        <v>3.3</v>
      </c>
      <c r="O219" s="7"/>
      <c r="P219" s="7">
        <f>N219+O219</f>
        <v>3.3</v>
      </c>
      <c r="Q219" s="7">
        <v>0</v>
      </c>
      <c r="R219" s="7">
        <f>P219+Q219</f>
        <v>3.3</v>
      </c>
      <c r="S219" s="7">
        <v>3.3</v>
      </c>
    </row>
    <row r="220" spans="1:19" ht="16.5">
      <c r="A220" s="60">
        <v>1</v>
      </c>
      <c r="B220" s="40" t="s">
        <v>22</v>
      </c>
      <c r="C220" s="72" t="s">
        <v>81</v>
      </c>
      <c r="D220" s="13" t="s">
        <v>10</v>
      </c>
      <c r="E220" s="13"/>
      <c r="F220" s="72"/>
      <c r="G220" s="13"/>
      <c r="H220" s="14">
        <f aca="true" t="shared" si="90" ref="H220:S221">H221</f>
        <v>0</v>
      </c>
      <c r="I220" s="14">
        <f t="shared" si="90"/>
        <v>0</v>
      </c>
      <c r="J220" s="14">
        <f t="shared" si="90"/>
        <v>0</v>
      </c>
      <c r="K220" s="14">
        <f t="shared" si="90"/>
        <v>0</v>
      </c>
      <c r="L220" s="14">
        <f t="shared" si="90"/>
        <v>0</v>
      </c>
      <c r="M220" s="14">
        <f t="shared" si="90"/>
        <v>7.5</v>
      </c>
      <c r="N220" s="14">
        <f t="shared" si="90"/>
        <v>7.5</v>
      </c>
      <c r="O220" s="14">
        <f t="shared" si="90"/>
        <v>0</v>
      </c>
      <c r="P220" s="14">
        <f t="shared" si="90"/>
        <v>7.5</v>
      </c>
      <c r="Q220" s="14">
        <f t="shared" si="90"/>
        <v>0</v>
      </c>
      <c r="R220" s="14">
        <f t="shared" si="90"/>
        <v>7.5</v>
      </c>
      <c r="S220" s="14">
        <f t="shared" si="90"/>
        <v>7.5</v>
      </c>
    </row>
    <row r="221" spans="1:19" ht="34.5">
      <c r="A221" s="60">
        <v>1</v>
      </c>
      <c r="B221" s="24" t="s">
        <v>90</v>
      </c>
      <c r="C221" s="73" t="s">
        <v>81</v>
      </c>
      <c r="D221" s="17" t="s">
        <v>10</v>
      </c>
      <c r="E221" s="17" t="s">
        <v>8</v>
      </c>
      <c r="F221" s="73"/>
      <c r="G221" s="17"/>
      <c r="H221" s="18">
        <f t="shared" si="90"/>
        <v>0</v>
      </c>
      <c r="I221" s="112">
        <f t="shared" si="90"/>
        <v>0</v>
      </c>
      <c r="J221" s="18">
        <f t="shared" si="90"/>
        <v>0</v>
      </c>
      <c r="K221" s="112">
        <f t="shared" si="90"/>
        <v>0</v>
      </c>
      <c r="L221" s="18">
        <f t="shared" si="90"/>
        <v>0</v>
      </c>
      <c r="M221" s="112">
        <f t="shared" si="90"/>
        <v>7.5</v>
      </c>
      <c r="N221" s="18">
        <f t="shared" si="90"/>
        <v>7.5</v>
      </c>
      <c r="O221" s="112">
        <f t="shared" si="90"/>
        <v>0</v>
      </c>
      <c r="P221" s="18">
        <f t="shared" si="90"/>
        <v>7.5</v>
      </c>
      <c r="Q221" s="112">
        <f t="shared" si="90"/>
        <v>0</v>
      </c>
      <c r="R221" s="18">
        <f t="shared" si="90"/>
        <v>7.5</v>
      </c>
      <c r="S221" s="18">
        <f t="shared" si="90"/>
        <v>7.5</v>
      </c>
    </row>
    <row r="222" spans="1:19" ht="49.5">
      <c r="A222" s="60">
        <v>1</v>
      </c>
      <c r="B222" s="115" t="s">
        <v>304</v>
      </c>
      <c r="C222" s="74" t="s">
        <v>81</v>
      </c>
      <c r="D222" s="20" t="s">
        <v>10</v>
      </c>
      <c r="E222" s="20" t="s">
        <v>8</v>
      </c>
      <c r="F222" s="74" t="s">
        <v>187</v>
      </c>
      <c r="G222" s="20"/>
      <c r="H222" s="42">
        <f aca="true" t="shared" si="91" ref="H222:S223">H223</f>
        <v>0</v>
      </c>
      <c r="I222" s="42">
        <f t="shared" si="91"/>
        <v>0</v>
      </c>
      <c r="J222" s="42">
        <f t="shared" si="91"/>
        <v>0</v>
      </c>
      <c r="K222" s="42">
        <f t="shared" si="91"/>
        <v>0</v>
      </c>
      <c r="L222" s="42">
        <f t="shared" si="91"/>
        <v>0</v>
      </c>
      <c r="M222" s="42">
        <f t="shared" si="91"/>
        <v>7.5</v>
      </c>
      <c r="N222" s="42">
        <f t="shared" si="91"/>
        <v>7.5</v>
      </c>
      <c r="O222" s="42">
        <f t="shared" si="91"/>
        <v>0</v>
      </c>
      <c r="P222" s="42">
        <f t="shared" si="91"/>
        <v>7.5</v>
      </c>
      <c r="Q222" s="42">
        <f t="shared" si="91"/>
        <v>0</v>
      </c>
      <c r="R222" s="42">
        <f t="shared" si="91"/>
        <v>7.5</v>
      </c>
      <c r="S222" s="42">
        <f t="shared" si="91"/>
        <v>7.5</v>
      </c>
    </row>
    <row r="223" spans="2:19" ht="49.5">
      <c r="B223" s="25" t="s">
        <v>155</v>
      </c>
      <c r="C223" s="74" t="s">
        <v>81</v>
      </c>
      <c r="D223" s="20" t="s">
        <v>10</v>
      </c>
      <c r="E223" s="20" t="s">
        <v>8</v>
      </c>
      <c r="F223" s="74" t="s">
        <v>190</v>
      </c>
      <c r="G223" s="20"/>
      <c r="H223" s="42">
        <f t="shared" si="91"/>
        <v>0</v>
      </c>
      <c r="I223" s="42">
        <f t="shared" si="91"/>
        <v>0</v>
      </c>
      <c r="J223" s="42">
        <f t="shared" si="91"/>
        <v>0</v>
      </c>
      <c r="K223" s="42">
        <f t="shared" si="91"/>
        <v>0</v>
      </c>
      <c r="L223" s="42">
        <f t="shared" si="91"/>
        <v>0</v>
      </c>
      <c r="M223" s="42">
        <f t="shared" si="91"/>
        <v>7.5</v>
      </c>
      <c r="N223" s="42">
        <f t="shared" si="91"/>
        <v>7.5</v>
      </c>
      <c r="O223" s="42">
        <f t="shared" si="91"/>
        <v>0</v>
      </c>
      <c r="P223" s="42">
        <f t="shared" si="91"/>
        <v>7.5</v>
      </c>
      <c r="Q223" s="42">
        <f t="shared" si="91"/>
        <v>0</v>
      </c>
      <c r="R223" s="42">
        <f t="shared" si="91"/>
        <v>7.5</v>
      </c>
      <c r="S223" s="42">
        <f t="shared" si="91"/>
        <v>7.5</v>
      </c>
    </row>
    <row r="224" spans="1:19" ht="17.25">
      <c r="A224" s="60">
        <v>1</v>
      </c>
      <c r="B224" s="25" t="s">
        <v>145</v>
      </c>
      <c r="C224" s="74" t="s">
        <v>81</v>
      </c>
      <c r="D224" s="20" t="s">
        <v>10</v>
      </c>
      <c r="E224" s="20" t="s">
        <v>8</v>
      </c>
      <c r="F224" s="74" t="s">
        <v>191</v>
      </c>
      <c r="G224" s="20"/>
      <c r="H224" s="42">
        <f aca="true" t="shared" si="92" ref="H224:N224">H226+H225</f>
        <v>0</v>
      </c>
      <c r="I224" s="137">
        <f t="shared" si="92"/>
        <v>0</v>
      </c>
      <c r="J224" s="42">
        <f t="shared" si="92"/>
        <v>0</v>
      </c>
      <c r="K224" s="137">
        <f t="shared" si="92"/>
        <v>0</v>
      </c>
      <c r="L224" s="42">
        <f t="shared" si="92"/>
        <v>0</v>
      </c>
      <c r="M224" s="137">
        <f t="shared" si="92"/>
        <v>7.5</v>
      </c>
      <c r="N224" s="42">
        <f t="shared" si="92"/>
        <v>7.5</v>
      </c>
      <c r="O224" s="137">
        <f>O226+O225</f>
        <v>0</v>
      </c>
      <c r="P224" s="42">
        <f>P226+P225</f>
        <v>7.5</v>
      </c>
      <c r="Q224" s="137">
        <f>Q226+Q225</f>
        <v>0</v>
      </c>
      <c r="R224" s="42">
        <f>R226+R225</f>
        <v>7.5</v>
      </c>
      <c r="S224" s="42">
        <f>S226+S225</f>
        <v>7.5</v>
      </c>
    </row>
    <row r="225" spans="1:19" ht="66.75" customHeight="1" hidden="1">
      <c r="A225" s="60">
        <v>1</v>
      </c>
      <c r="B225" s="107" t="s">
        <v>112</v>
      </c>
      <c r="C225" s="78" t="s">
        <v>81</v>
      </c>
      <c r="D225" s="8" t="s">
        <v>10</v>
      </c>
      <c r="E225" s="8" t="s">
        <v>8</v>
      </c>
      <c r="F225" s="78" t="s">
        <v>191</v>
      </c>
      <c r="G225" s="8" t="s">
        <v>94</v>
      </c>
      <c r="H225" s="7"/>
      <c r="I225" s="7"/>
      <c r="J225" s="7">
        <f>H225+I225</f>
        <v>0</v>
      </c>
      <c r="K225" s="7"/>
      <c r="L225" s="7">
        <f>J225+K225</f>
        <v>0</v>
      </c>
      <c r="M225" s="7"/>
      <c r="N225" s="7">
        <f>L225+M225</f>
        <v>0</v>
      </c>
      <c r="O225" s="7"/>
      <c r="P225" s="7">
        <f>N225+O225</f>
        <v>0</v>
      </c>
      <c r="Q225" s="7"/>
      <c r="R225" s="7">
        <f>P225+Q225</f>
        <v>0</v>
      </c>
      <c r="S225" s="7">
        <f>Q225+R225</f>
        <v>0</v>
      </c>
    </row>
    <row r="226" spans="1:19" ht="33">
      <c r="A226" s="60">
        <v>1</v>
      </c>
      <c r="B226" s="121" t="s">
        <v>259</v>
      </c>
      <c r="C226" s="78" t="s">
        <v>81</v>
      </c>
      <c r="D226" s="6" t="s">
        <v>10</v>
      </c>
      <c r="E226" s="6" t="s">
        <v>8</v>
      </c>
      <c r="F226" s="78" t="s">
        <v>191</v>
      </c>
      <c r="G226" s="6" t="s">
        <v>95</v>
      </c>
      <c r="H226" s="7"/>
      <c r="I226" s="7"/>
      <c r="J226" s="7">
        <f>H226+I226</f>
        <v>0</v>
      </c>
      <c r="K226" s="7"/>
      <c r="L226" s="7">
        <f>J226+K226</f>
        <v>0</v>
      </c>
      <c r="M226" s="7">
        <v>7.5</v>
      </c>
      <c r="N226" s="7">
        <f>L226+M226</f>
        <v>7.5</v>
      </c>
      <c r="O226" s="7"/>
      <c r="P226" s="7">
        <f>N226+O226</f>
        <v>7.5</v>
      </c>
      <c r="Q226" s="7">
        <v>0</v>
      </c>
      <c r="R226" s="7">
        <f>P226+Q226</f>
        <v>7.5</v>
      </c>
      <c r="S226" s="7">
        <v>7.5</v>
      </c>
    </row>
    <row r="227" spans="1:19" s="71" customFormat="1" ht="14.25" customHeight="1" hidden="1">
      <c r="A227" s="60">
        <v>1</v>
      </c>
      <c r="B227" s="101" t="s">
        <v>72</v>
      </c>
      <c r="C227" s="72" t="s">
        <v>81</v>
      </c>
      <c r="D227" s="13" t="s">
        <v>67</v>
      </c>
      <c r="E227" s="13"/>
      <c r="F227" s="72"/>
      <c r="G227" s="13"/>
      <c r="H227" s="14">
        <f aca="true" t="shared" si="93" ref="H227:S231">H228</f>
        <v>595</v>
      </c>
      <c r="I227" s="111">
        <f t="shared" si="93"/>
        <v>-587.5</v>
      </c>
      <c r="J227" s="14">
        <f t="shared" si="93"/>
        <v>7.5</v>
      </c>
      <c r="K227" s="111">
        <f t="shared" si="93"/>
        <v>0</v>
      </c>
      <c r="L227" s="14">
        <f t="shared" si="93"/>
        <v>7.5</v>
      </c>
      <c r="M227" s="111">
        <f t="shared" si="93"/>
        <v>0</v>
      </c>
      <c r="N227" s="14">
        <f t="shared" si="93"/>
        <v>7.5</v>
      </c>
      <c r="O227" s="111">
        <f t="shared" si="93"/>
        <v>0</v>
      </c>
      <c r="P227" s="14">
        <f t="shared" si="93"/>
        <v>7.5</v>
      </c>
      <c r="Q227" s="111">
        <f t="shared" si="93"/>
        <v>-7.5</v>
      </c>
      <c r="R227" s="14">
        <f t="shared" si="93"/>
        <v>0</v>
      </c>
      <c r="S227" s="14">
        <f t="shared" si="93"/>
        <v>0</v>
      </c>
    </row>
    <row r="228" spans="1:19" ht="31.5" customHeight="1" hidden="1">
      <c r="A228" s="60">
        <v>1</v>
      </c>
      <c r="B228" s="39" t="s">
        <v>92</v>
      </c>
      <c r="C228" s="73" t="s">
        <v>81</v>
      </c>
      <c r="D228" s="17" t="s">
        <v>67</v>
      </c>
      <c r="E228" s="17" t="s">
        <v>5</v>
      </c>
      <c r="F228" s="73"/>
      <c r="G228" s="17"/>
      <c r="H228" s="18">
        <f t="shared" si="93"/>
        <v>595</v>
      </c>
      <c r="I228" s="112">
        <f t="shared" si="93"/>
        <v>-587.5</v>
      </c>
      <c r="J228" s="18">
        <f t="shared" si="93"/>
        <v>7.5</v>
      </c>
      <c r="K228" s="112">
        <f t="shared" si="93"/>
        <v>0</v>
      </c>
      <c r="L228" s="18">
        <f t="shared" si="93"/>
        <v>7.5</v>
      </c>
      <c r="M228" s="112">
        <f t="shared" si="93"/>
        <v>0</v>
      </c>
      <c r="N228" s="18">
        <f t="shared" si="93"/>
        <v>7.5</v>
      </c>
      <c r="O228" s="112">
        <f t="shared" si="93"/>
        <v>0</v>
      </c>
      <c r="P228" s="18">
        <f t="shared" si="93"/>
        <v>7.5</v>
      </c>
      <c r="Q228" s="112">
        <f t="shared" si="93"/>
        <v>-7.5</v>
      </c>
      <c r="R228" s="18">
        <f t="shared" si="93"/>
        <v>0</v>
      </c>
      <c r="S228" s="18">
        <f t="shared" si="93"/>
        <v>0</v>
      </c>
    </row>
    <row r="229" spans="1:19" ht="33.75" hidden="1">
      <c r="A229" s="60">
        <v>1</v>
      </c>
      <c r="B229" s="19" t="s">
        <v>140</v>
      </c>
      <c r="C229" s="74" t="s">
        <v>81</v>
      </c>
      <c r="D229" s="20" t="s">
        <v>67</v>
      </c>
      <c r="E229" s="20" t="s">
        <v>5</v>
      </c>
      <c r="F229" s="74" t="s">
        <v>246</v>
      </c>
      <c r="G229" s="20"/>
      <c r="H229" s="42">
        <f t="shared" si="93"/>
        <v>595</v>
      </c>
      <c r="I229" s="137">
        <f t="shared" si="93"/>
        <v>-587.5</v>
      </c>
      <c r="J229" s="42">
        <f t="shared" si="93"/>
        <v>7.5</v>
      </c>
      <c r="K229" s="137">
        <f t="shared" si="93"/>
        <v>0</v>
      </c>
      <c r="L229" s="42">
        <f t="shared" si="93"/>
        <v>7.5</v>
      </c>
      <c r="M229" s="137">
        <f t="shared" si="93"/>
        <v>0</v>
      </c>
      <c r="N229" s="42">
        <f t="shared" si="93"/>
        <v>7.5</v>
      </c>
      <c r="O229" s="137">
        <f t="shared" si="93"/>
        <v>0</v>
      </c>
      <c r="P229" s="42">
        <f t="shared" si="93"/>
        <v>7.5</v>
      </c>
      <c r="Q229" s="137">
        <f t="shared" si="93"/>
        <v>-7.5</v>
      </c>
      <c r="R229" s="42">
        <f t="shared" si="93"/>
        <v>0</v>
      </c>
      <c r="S229" s="42">
        <f t="shared" si="93"/>
        <v>0</v>
      </c>
    </row>
    <row r="230" spans="1:19" ht="17.25" hidden="1">
      <c r="A230" s="60">
        <v>1</v>
      </c>
      <c r="B230" s="28" t="s">
        <v>74</v>
      </c>
      <c r="C230" s="74" t="s">
        <v>81</v>
      </c>
      <c r="D230" s="20" t="s">
        <v>67</v>
      </c>
      <c r="E230" s="20" t="s">
        <v>5</v>
      </c>
      <c r="F230" s="74" t="s">
        <v>249</v>
      </c>
      <c r="G230" s="20"/>
      <c r="H230" s="42">
        <f t="shared" si="93"/>
        <v>595</v>
      </c>
      <c r="I230" s="137">
        <f t="shared" si="93"/>
        <v>-587.5</v>
      </c>
      <c r="J230" s="42">
        <f t="shared" si="93"/>
        <v>7.5</v>
      </c>
      <c r="K230" s="137">
        <f t="shared" si="93"/>
        <v>0</v>
      </c>
      <c r="L230" s="42">
        <f t="shared" si="93"/>
        <v>7.5</v>
      </c>
      <c r="M230" s="137">
        <f t="shared" si="93"/>
        <v>0</v>
      </c>
      <c r="N230" s="42">
        <f t="shared" si="93"/>
        <v>7.5</v>
      </c>
      <c r="O230" s="137">
        <f t="shared" si="93"/>
        <v>0</v>
      </c>
      <c r="P230" s="42">
        <f t="shared" si="93"/>
        <v>7.5</v>
      </c>
      <c r="Q230" s="137">
        <f t="shared" si="93"/>
        <v>-7.5</v>
      </c>
      <c r="R230" s="42">
        <f t="shared" si="93"/>
        <v>0</v>
      </c>
      <c r="S230" s="42">
        <f t="shared" si="93"/>
        <v>0</v>
      </c>
    </row>
    <row r="231" spans="1:19" ht="17.25" hidden="1">
      <c r="A231" s="60">
        <v>1</v>
      </c>
      <c r="B231" s="28" t="s">
        <v>75</v>
      </c>
      <c r="C231" s="74" t="s">
        <v>81</v>
      </c>
      <c r="D231" s="20" t="s">
        <v>67</v>
      </c>
      <c r="E231" s="20" t="s">
        <v>5</v>
      </c>
      <c r="F231" s="74" t="s">
        <v>250</v>
      </c>
      <c r="G231" s="20"/>
      <c r="H231" s="42">
        <f t="shared" si="93"/>
        <v>595</v>
      </c>
      <c r="I231" s="138">
        <f t="shared" si="93"/>
        <v>-587.5</v>
      </c>
      <c r="J231" s="42">
        <f t="shared" si="93"/>
        <v>7.5</v>
      </c>
      <c r="K231" s="138">
        <f t="shared" si="93"/>
        <v>0</v>
      </c>
      <c r="L231" s="42">
        <f t="shared" si="93"/>
        <v>7.5</v>
      </c>
      <c r="M231" s="138">
        <f t="shared" si="93"/>
        <v>0</v>
      </c>
      <c r="N231" s="42">
        <f t="shared" si="93"/>
        <v>7.5</v>
      </c>
      <c r="O231" s="138">
        <f t="shared" si="93"/>
        <v>0</v>
      </c>
      <c r="P231" s="42">
        <f t="shared" si="93"/>
        <v>7.5</v>
      </c>
      <c r="Q231" s="138">
        <f t="shared" si="93"/>
        <v>-7.5</v>
      </c>
      <c r="R231" s="42">
        <f t="shared" si="93"/>
        <v>0</v>
      </c>
      <c r="S231" s="42">
        <f t="shared" si="93"/>
        <v>0</v>
      </c>
    </row>
    <row r="232" spans="1:19" ht="16.5" hidden="1">
      <c r="A232" s="60">
        <v>1</v>
      </c>
      <c r="B232" s="102" t="s">
        <v>102</v>
      </c>
      <c r="C232" s="85" t="s">
        <v>81</v>
      </c>
      <c r="D232" s="6" t="s">
        <v>67</v>
      </c>
      <c r="E232" s="6" t="s">
        <v>5</v>
      </c>
      <c r="F232" s="85" t="s">
        <v>250</v>
      </c>
      <c r="G232" s="6" t="s">
        <v>101</v>
      </c>
      <c r="H232" s="7">
        <f>635-40</f>
        <v>595</v>
      </c>
      <c r="I232" s="7">
        <f>-17-94.1-156-110.4-21.9-122.4-63.2-2.5</f>
        <v>-587.5</v>
      </c>
      <c r="J232" s="7">
        <f>H232+I232</f>
        <v>7.5</v>
      </c>
      <c r="K232" s="7"/>
      <c r="L232" s="7">
        <f>J232+K232</f>
        <v>7.5</v>
      </c>
      <c r="M232" s="7"/>
      <c r="N232" s="7">
        <f>L232+M232</f>
        <v>7.5</v>
      </c>
      <c r="O232" s="7"/>
      <c r="P232" s="7">
        <f>N232+O232</f>
        <v>7.5</v>
      </c>
      <c r="Q232" s="7">
        <v>-7.5</v>
      </c>
      <c r="R232" s="7">
        <f>P232+Q232</f>
        <v>0</v>
      </c>
      <c r="S232" s="7">
        <v>0</v>
      </c>
    </row>
    <row r="233" spans="1:19" ht="2.25" customHeight="1">
      <c r="A233" s="60">
        <v>1</v>
      </c>
      <c r="B233" s="86"/>
      <c r="C233" s="87"/>
      <c r="D233" s="8"/>
      <c r="E233" s="8"/>
      <c r="F233" s="87"/>
      <c r="G233" s="8"/>
      <c r="H233" s="106">
        <v>1</v>
      </c>
      <c r="I233" s="139">
        <v>1</v>
      </c>
      <c r="J233" s="106">
        <v>1</v>
      </c>
      <c r="K233" s="139">
        <v>1</v>
      </c>
      <c r="L233" s="106">
        <v>1</v>
      </c>
      <c r="M233" s="139">
        <v>1</v>
      </c>
      <c r="N233" s="106">
        <v>1</v>
      </c>
      <c r="O233" s="139">
        <v>1</v>
      </c>
      <c r="P233" s="106">
        <v>1</v>
      </c>
      <c r="Q233" s="139">
        <v>1</v>
      </c>
      <c r="R233" s="106">
        <v>1</v>
      </c>
      <c r="S233" s="106">
        <v>1</v>
      </c>
    </row>
    <row r="234" spans="1:19" ht="15.75" customHeight="1">
      <c r="A234" s="60">
        <v>1</v>
      </c>
      <c r="B234" s="76" t="s">
        <v>379</v>
      </c>
      <c r="C234" s="77" t="s">
        <v>82</v>
      </c>
      <c r="D234" s="13"/>
      <c r="E234" s="13"/>
      <c r="F234" s="77"/>
      <c r="G234" s="13"/>
      <c r="H234" s="14">
        <f aca="true" t="shared" si="94" ref="H234:N234">H241+H323+H283+H235</f>
        <v>47519.399999999994</v>
      </c>
      <c r="I234" s="14">
        <f t="shared" si="94"/>
        <v>791.6999999999998</v>
      </c>
      <c r="J234" s="14">
        <f t="shared" si="94"/>
        <v>48311.100000000006</v>
      </c>
      <c r="K234" s="14">
        <f t="shared" si="94"/>
        <v>37193.4</v>
      </c>
      <c r="L234" s="14">
        <f t="shared" si="94"/>
        <v>85504.5</v>
      </c>
      <c r="M234" s="14">
        <f t="shared" si="94"/>
        <v>6075.8</v>
      </c>
      <c r="N234" s="14">
        <f t="shared" si="94"/>
        <v>91580.3</v>
      </c>
      <c r="O234" s="14">
        <f>O241+O323+O283+O235</f>
        <v>35625.2</v>
      </c>
      <c r="P234" s="14">
        <f>P241+P323+P283+P235</f>
        <v>127205.5</v>
      </c>
      <c r="Q234" s="14">
        <f>Q241+Q323+Q283+Q235</f>
        <v>0.09999999999968168</v>
      </c>
      <c r="R234" s="14">
        <f>R241+R323+R283+R235</f>
        <v>127205.6</v>
      </c>
      <c r="S234" s="14">
        <f>S241+S323+S283+S235</f>
        <v>46521.899999999994</v>
      </c>
    </row>
    <row r="235" spans="2:19" ht="16.5" hidden="1">
      <c r="B235" s="27" t="s">
        <v>19</v>
      </c>
      <c r="C235" s="72" t="s">
        <v>82</v>
      </c>
      <c r="D235" s="13" t="s">
        <v>7</v>
      </c>
      <c r="E235" s="13"/>
      <c r="F235" s="72"/>
      <c r="G235" s="13"/>
      <c r="H235" s="14">
        <f aca="true" t="shared" si="95" ref="H235:S239">H236</f>
        <v>0</v>
      </c>
      <c r="I235" s="14">
        <f t="shared" si="95"/>
        <v>0</v>
      </c>
      <c r="J235" s="14">
        <f t="shared" si="95"/>
        <v>0</v>
      </c>
      <c r="K235" s="14">
        <f t="shared" si="95"/>
        <v>0</v>
      </c>
      <c r="L235" s="14">
        <f t="shared" si="95"/>
        <v>0</v>
      </c>
      <c r="M235" s="14">
        <f t="shared" si="95"/>
        <v>0</v>
      </c>
      <c r="N235" s="14">
        <f t="shared" si="95"/>
        <v>0</v>
      </c>
      <c r="O235" s="14">
        <f t="shared" si="95"/>
        <v>0</v>
      </c>
      <c r="P235" s="14">
        <f t="shared" si="95"/>
        <v>0</v>
      </c>
      <c r="Q235" s="14">
        <f t="shared" si="95"/>
        <v>0</v>
      </c>
      <c r="R235" s="14">
        <f t="shared" si="95"/>
        <v>0</v>
      </c>
      <c r="S235" s="14">
        <f t="shared" si="95"/>
        <v>0</v>
      </c>
    </row>
    <row r="236" spans="2:19" ht="17.25" hidden="1">
      <c r="B236" s="39" t="s">
        <v>64</v>
      </c>
      <c r="C236" s="82" t="s">
        <v>82</v>
      </c>
      <c r="D236" s="17" t="s">
        <v>7</v>
      </c>
      <c r="E236" s="17" t="s">
        <v>5</v>
      </c>
      <c r="F236" s="82"/>
      <c r="G236" s="17"/>
      <c r="H236" s="14">
        <f t="shared" si="95"/>
        <v>0</v>
      </c>
      <c r="I236" s="14">
        <f t="shared" si="95"/>
        <v>0</v>
      </c>
      <c r="J236" s="18">
        <f t="shared" si="95"/>
        <v>0</v>
      </c>
      <c r="K236" s="14">
        <f t="shared" si="95"/>
        <v>0</v>
      </c>
      <c r="L236" s="18">
        <f t="shared" si="95"/>
        <v>0</v>
      </c>
      <c r="M236" s="14">
        <f t="shared" si="95"/>
        <v>0</v>
      </c>
      <c r="N236" s="18">
        <f t="shared" si="95"/>
        <v>0</v>
      </c>
      <c r="O236" s="14">
        <f t="shared" si="95"/>
        <v>0</v>
      </c>
      <c r="P236" s="18">
        <f t="shared" si="95"/>
        <v>0</v>
      </c>
      <c r="Q236" s="14">
        <f t="shared" si="95"/>
        <v>0</v>
      </c>
      <c r="R236" s="18">
        <f t="shared" si="95"/>
        <v>0</v>
      </c>
      <c r="S236" s="18">
        <f t="shared" si="95"/>
        <v>0</v>
      </c>
    </row>
    <row r="237" spans="2:19" ht="49.5" hidden="1">
      <c r="B237" s="25" t="s">
        <v>254</v>
      </c>
      <c r="C237" s="74" t="s">
        <v>82</v>
      </c>
      <c r="D237" s="20" t="s">
        <v>7</v>
      </c>
      <c r="E237" s="20" t="s">
        <v>5</v>
      </c>
      <c r="F237" s="74" t="s">
        <v>181</v>
      </c>
      <c r="G237" s="20"/>
      <c r="H237" s="14">
        <f t="shared" si="95"/>
        <v>0</v>
      </c>
      <c r="I237" s="14">
        <f t="shared" si="95"/>
        <v>0</v>
      </c>
      <c r="J237" s="42">
        <f t="shared" si="95"/>
        <v>0</v>
      </c>
      <c r="K237" s="14">
        <f t="shared" si="95"/>
        <v>0</v>
      </c>
      <c r="L237" s="42">
        <f t="shared" si="95"/>
        <v>0</v>
      </c>
      <c r="M237" s="14">
        <f t="shared" si="95"/>
        <v>0</v>
      </c>
      <c r="N237" s="42">
        <f t="shared" si="95"/>
        <v>0</v>
      </c>
      <c r="O237" s="14">
        <f t="shared" si="95"/>
        <v>0</v>
      </c>
      <c r="P237" s="42">
        <f t="shared" si="95"/>
        <v>0</v>
      </c>
      <c r="Q237" s="14">
        <f t="shared" si="95"/>
        <v>0</v>
      </c>
      <c r="R237" s="42">
        <f t="shared" si="95"/>
        <v>0</v>
      </c>
      <c r="S237" s="42">
        <f t="shared" si="95"/>
        <v>0</v>
      </c>
    </row>
    <row r="238" spans="2:19" ht="33" hidden="1">
      <c r="B238" s="25" t="s">
        <v>346</v>
      </c>
      <c r="C238" s="74" t="s">
        <v>82</v>
      </c>
      <c r="D238" s="20" t="s">
        <v>7</v>
      </c>
      <c r="E238" s="20" t="s">
        <v>5</v>
      </c>
      <c r="F238" s="74" t="s">
        <v>347</v>
      </c>
      <c r="G238" s="20"/>
      <c r="H238" s="14">
        <f t="shared" si="95"/>
        <v>0</v>
      </c>
      <c r="I238" s="14">
        <f t="shared" si="95"/>
        <v>0</v>
      </c>
      <c r="J238" s="42">
        <f t="shared" si="95"/>
        <v>0</v>
      </c>
      <c r="K238" s="14">
        <f t="shared" si="95"/>
        <v>0</v>
      </c>
      <c r="L238" s="42">
        <f t="shared" si="95"/>
        <v>0</v>
      </c>
      <c r="M238" s="14">
        <f t="shared" si="95"/>
        <v>0</v>
      </c>
      <c r="N238" s="42">
        <f t="shared" si="95"/>
        <v>0</v>
      </c>
      <c r="O238" s="14">
        <f t="shared" si="95"/>
        <v>0</v>
      </c>
      <c r="P238" s="42">
        <f t="shared" si="95"/>
        <v>0</v>
      </c>
      <c r="Q238" s="14">
        <f t="shared" si="95"/>
        <v>0</v>
      </c>
      <c r="R238" s="42">
        <f t="shared" si="95"/>
        <v>0</v>
      </c>
      <c r="S238" s="42">
        <f t="shared" si="95"/>
        <v>0</v>
      </c>
    </row>
    <row r="239" spans="2:19" ht="33" customHeight="1" hidden="1">
      <c r="B239" s="25" t="s">
        <v>271</v>
      </c>
      <c r="C239" s="74" t="s">
        <v>82</v>
      </c>
      <c r="D239" s="20" t="s">
        <v>7</v>
      </c>
      <c r="E239" s="20" t="s">
        <v>5</v>
      </c>
      <c r="F239" s="74" t="s">
        <v>348</v>
      </c>
      <c r="G239" s="20"/>
      <c r="H239" s="14">
        <f t="shared" si="95"/>
        <v>0</v>
      </c>
      <c r="I239" s="14">
        <f t="shared" si="95"/>
        <v>0</v>
      </c>
      <c r="J239" s="42">
        <f t="shared" si="95"/>
        <v>0</v>
      </c>
      <c r="K239" s="14">
        <f t="shared" si="95"/>
        <v>0</v>
      </c>
      <c r="L239" s="42">
        <f t="shared" si="95"/>
        <v>0</v>
      </c>
      <c r="M239" s="14">
        <f t="shared" si="95"/>
        <v>0</v>
      </c>
      <c r="N239" s="42">
        <f t="shared" si="95"/>
        <v>0</v>
      </c>
      <c r="O239" s="14">
        <f t="shared" si="95"/>
        <v>0</v>
      </c>
      <c r="P239" s="42">
        <f t="shared" si="95"/>
        <v>0</v>
      </c>
      <c r="Q239" s="14">
        <f t="shared" si="95"/>
        <v>0</v>
      </c>
      <c r="R239" s="42">
        <f t="shared" si="95"/>
        <v>0</v>
      </c>
      <c r="S239" s="42">
        <f t="shared" si="95"/>
        <v>0</v>
      </c>
    </row>
    <row r="240" spans="2:19" ht="19.5" customHeight="1" hidden="1">
      <c r="B240" s="26" t="s">
        <v>99</v>
      </c>
      <c r="C240" s="122" t="s">
        <v>82</v>
      </c>
      <c r="D240" s="6" t="s">
        <v>7</v>
      </c>
      <c r="E240" s="6" t="s">
        <v>5</v>
      </c>
      <c r="F240" s="122" t="s">
        <v>348</v>
      </c>
      <c r="G240" s="6" t="s">
        <v>98</v>
      </c>
      <c r="H240" s="14"/>
      <c r="I240" s="14"/>
      <c r="J240" s="7">
        <f>H240+I240</f>
        <v>0</v>
      </c>
      <c r="K240" s="14"/>
      <c r="L240" s="7">
        <f>J240+K240</f>
        <v>0</v>
      </c>
      <c r="M240" s="14"/>
      <c r="N240" s="7">
        <f>L240+M240</f>
        <v>0</v>
      </c>
      <c r="O240" s="14"/>
      <c r="P240" s="7">
        <f>N240+O240</f>
        <v>0</v>
      </c>
      <c r="Q240" s="14"/>
      <c r="R240" s="7">
        <f>P240+Q240</f>
        <v>0</v>
      </c>
      <c r="S240" s="7">
        <f>Q240+R240</f>
        <v>0</v>
      </c>
    </row>
    <row r="241" spans="1:19" ht="16.5">
      <c r="A241" s="60">
        <v>1</v>
      </c>
      <c r="B241" s="40" t="s">
        <v>22</v>
      </c>
      <c r="C241" s="72" t="s">
        <v>82</v>
      </c>
      <c r="D241" s="13" t="s">
        <v>10</v>
      </c>
      <c r="E241" s="13"/>
      <c r="F241" s="72"/>
      <c r="G241" s="13"/>
      <c r="H241" s="14">
        <f aca="true" t="shared" si="96" ref="H241:N241">H242+H275+H269</f>
        <v>18234.3</v>
      </c>
      <c r="I241" s="14">
        <f t="shared" si="96"/>
        <v>-8124.599999999999</v>
      </c>
      <c r="J241" s="14">
        <f t="shared" si="96"/>
        <v>10109.7</v>
      </c>
      <c r="K241" s="14">
        <f t="shared" si="96"/>
        <v>842</v>
      </c>
      <c r="L241" s="14">
        <f t="shared" si="96"/>
        <v>10951.7</v>
      </c>
      <c r="M241" s="14">
        <f t="shared" si="96"/>
        <v>0</v>
      </c>
      <c r="N241" s="14">
        <f t="shared" si="96"/>
        <v>10951.7</v>
      </c>
      <c r="O241" s="14">
        <f>O242+O275+O269</f>
        <v>652.4</v>
      </c>
      <c r="P241" s="14">
        <f>P242+P275+P269</f>
        <v>11604.1</v>
      </c>
      <c r="Q241" s="14">
        <f>Q242+Q275+Q269</f>
        <v>0</v>
      </c>
      <c r="R241" s="14">
        <f>R242+R275+R269</f>
        <v>11604.1</v>
      </c>
      <c r="S241" s="14">
        <f>S242+S275+S269</f>
        <v>6547</v>
      </c>
    </row>
    <row r="242" spans="1:19" ht="17.25">
      <c r="A242" s="60">
        <v>1</v>
      </c>
      <c r="B242" s="24" t="s">
        <v>309</v>
      </c>
      <c r="C242" s="73" t="s">
        <v>82</v>
      </c>
      <c r="D242" s="17" t="s">
        <v>10</v>
      </c>
      <c r="E242" s="17" t="s">
        <v>6</v>
      </c>
      <c r="F242" s="73"/>
      <c r="G242" s="17"/>
      <c r="H242" s="18">
        <f aca="true" t="shared" si="97" ref="H242:N242">H247+H264+H250+H243+H253</f>
        <v>18234.3</v>
      </c>
      <c r="I242" s="18">
        <f t="shared" si="97"/>
        <v>-8187.799999999999</v>
      </c>
      <c r="J242" s="18">
        <f t="shared" si="97"/>
        <v>10046.5</v>
      </c>
      <c r="K242" s="18">
        <f t="shared" si="97"/>
        <v>812</v>
      </c>
      <c r="L242" s="18">
        <f t="shared" si="97"/>
        <v>10858.5</v>
      </c>
      <c r="M242" s="18">
        <f t="shared" si="97"/>
        <v>0</v>
      </c>
      <c r="N242" s="18">
        <f t="shared" si="97"/>
        <v>10858.5</v>
      </c>
      <c r="O242" s="18">
        <f>O247+O264+O250+O243+O253</f>
        <v>652.4</v>
      </c>
      <c r="P242" s="18">
        <f>P247+P264+P250+P243+P253</f>
        <v>11510.9</v>
      </c>
      <c r="Q242" s="18">
        <f>Q247+Q264+Q250+Q243+Q253</f>
        <v>0</v>
      </c>
      <c r="R242" s="18">
        <f>R247+R264+R250+R243+R253</f>
        <v>11510.9</v>
      </c>
      <c r="S242" s="18">
        <f>S247+S264+S250+S243+S253</f>
        <v>6530.6</v>
      </c>
    </row>
    <row r="243" spans="2:19" ht="33.75" hidden="1">
      <c r="B243" s="25" t="s">
        <v>128</v>
      </c>
      <c r="C243" s="74" t="s">
        <v>82</v>
      </c>
      <c r="D243" s="20" t="s">
        <v>10</v>
      </c>
      <c r="E243" s="20" t="s">
        <v>6</v>
      </c>
      <c r="F243" s="74" t="s">
        <v>171</v>
      </c>
      <c r="G243" s="20"/>
      <c r="H243" s="42">
        <f aca="true" t="shared" si="98" ref="H243:S244">H244</f>
        <v>0</v>
      </c>
      <c r="I243" s="138">
        <f t="shared" si="98"/>
        <v>0</v>
      </c>
      <c r="J243" s="42">
        <f t="shared" si="98"/>
        <v>0</v>
      </c>
      <c r="K243" s="138">
        <f t="shared" si="98"/>
        <v>0</v>
      </c>
      <c r="L243" s="42">
        <f t="shared" si="98"/>
        <v>0</v>
      </c>
      <c r="M243" s="138">
        <f t="shared" si="98"/>
        <v>0</v>
      </c>
      <c r="N243" s="42">
        <f t="shared" si="98"/>
        <v>0</v>
      </c>
      <c r="O243" s="138">
        <f t="shared" si="98"/>
        <v>0</v>
      </c>
      <c r="P243" s="42">
        <f t="shared" si="98"/>
        <v>0</v>
      </c>
      <c r="Q243" s="138">
        <f t="shared" si="98"/>
        <v>0</v>
      </c>
      <c r="R243" s="42">
        <f t="shared" si="98"/>
        <v>0</v>
      </c>
      <c r="S243" s="42">
        <f t="shared" si="98"/>
        <v>0</v>
      </c>
    </row>
    <row r="244" spans="2:19" ht="33.75" hidden="1">
      <c r="B244" s="25" t="s">
        <v>353</v>
      </c>
      <c r="C244" s="74" t="s">
        <v>82</v>
      </c>
      <c r="D244" s="20" t="s">
        <v>10</v>
      </c>
      <c r="E244" s="20" t="s">
        <v>6</v>
      </c>
      <c r="F244" s="74" t="s">
        <v>354</v>
      </c>
      <c r="G244" s="20"/>
      <c r="H244" s="42">
        <f t="shared" si="98"/>
        <v>0</v>
      </c>
      <c r="I244" s="137">
        <f t="shared" si="98"/>
        <v>0</v>
      </c>
      <c r="J244" s="42">
        <f t="shared" si="98"/>
        <v>0</v>
      </c>
      <c r="K244" s="137">
        <f t="shared" si="98"/>
        <v>0</v>
      </c>
      <c r="L244" s="42">
        <f t="shared" si="98"/>
        <v>0</v>
      </c>
      <c r="M244" s="137">
        <f t="shared" si="98"/>
        <v>0</v>
      </c>
      <c r="N244" s="42">
        <f t="shared" si="98"/>
        <v>0</v>
      </c>
      <c r="O244" s="137">
        <f t="shared" si="98"/>
        <v>0</v>
      </c>
      <c r="P244" s="42">
        <f t="shared" si="98"/>
        <v>0</v>
      </c>
      <c r="Q244" s="137">
        <f t="shared" si="98"/>
        <v>0</v>
      </c>
      <c r="R244" s="42">
        <f t="shared" si="98"/>
        <v>0</v>
      </c>
      <c r="S244" s="42">
        <f t="shared" si="98"/>
        <v>0</v>
      </c>
    </row>
    <row r="245" spans="2:19" ht="17.25" hidden="1">
      <c r="B245" s="25" t="s">
        <v>129</v>
      </c>
      <c r="C245" s="74" t="s">
        <v>82</v>
      </c>
      <c r="D245" s="20" t="s">
        <v>10</v>
      </c>
      <c r="E245" s="20" t="s">
        <v>6</v>
      </c>
      <c r="F245" s="74" t="s">
        <v>364</v>
      </c>
      <c r="G245" s="20"/>
      <c r="H245" s="42">
        <f aca="true" t="shared" si="99" ref="H245:S245">H246</f>
        <v>0</v>
      </c>
      <c r="I245" s="137">
        <f t="shared" si="99"/>
        <v>0</v>
      </c>
      <c r="J245" s="42">
        <f t="shared" si="99"/>
        <v>0</v>
      </c>
      <c r="K245" s="137">
        <f t="shared" si="99"/>
        <v>0</v>
      </c>
      <c r="L245" s="42">
        <f t="shared" si="99"/>
        <v>0</v>
      </c>
      <c r="M245" s="137">
        <f t="shared" si="99"/>
        <v>0</v>
      </c>
      <c r="N245" s="42">
        <f t="shared" si="99"/>
        <v>0</v>
      </c>
      <c r="O245" s="137">
        <f t="shared" si="99"/>
        <v>0</v>
      </c>
      <c r="P245" s="42">
        <f t="shared" si="99"/>
        <v>0</v>
      </c>
      <c r="Q245" s="137">
        <f t="shared" si="99"/>
        <v>0</v>
      </c>
      <c r="R245" s="42">
        <f t="shared" si="99"/>
        <v>0</v>
      </c>
      <c r="S245" s="42">
        <f t="shared" si="99"/>
        <v>0</v>
      </c>
    </row>
    <row r="246" spans="2:19" ht="16.5" hidden="1">
      <c r="B246" s="26" t="s">
        <v>99</v>
      </c>
      <c r="C246" s="75" t="s">
        <v>82</v>
      </c>
      <c r="D246" s="6" t="s">
        <v>10</v>
      </c>
      <c r="E246" s="6" t="s">
        <v>6</v>
      </c>
      <c r="F246" s="75" t="s">
        <v>364</v>
      </c>
      <c r="G246" s="6" t="s">
        <v>98</v>
      </c>
      <c r="H246" s="7"/>
      <c r="I246" s="7"/>
      <c r="J246" s="7">
        <f>H246+I246</f>
        <v>0</v>
      </c>
      <c r="K246" s="7"/>
      <c r="L246" s="7">
        <f>J246+K246</f>
        <v>0</v>
      </c>
      <c r="M246" s="7"/>
      <c r="N246" s="7">
        <f>L246+M246</f>
        <v>0</v>
      </c>
      <c r="O246" s="7"/>
      <c r="P246" s="7">
        <f>N246+O246</f>
        <v>0</v>
      </c>
      <c r="Q246" s="7"/>
      <c r="R246" s="7">
        <f>P246+Q246</f>
        <v>0</v>
      </c>
      <c r="S246" s="7">
        <f>Q246+R246</f>
        <v>0</v>
      </c>
    </row>
    <row r="247" spans="1:19" ht="51" customHeight="1">
      <c r="A247" s="60">
        <v>1</v>
      </c>
      <c r="B247" s="115" t="s">
        <v>525</v>
      </c>
      <c r="C247" s="74" t="s">
        <v>82</v>
      </c>
      <c r="D247" s="20" t="s">
        <v>10</v>
      </c>
      <c r="E247" s="20" t="s">
        <v>6</v>
      </c>
      <c r="F247" s="74" t="s">
        <v>179</v>
      </c>
      <c r="G247" s="20"/>
      <c r="H247" s="21">
        <f aca="true" t="shared" si="100" ref="H247:S248">H248</f>
        <v>80.4</v>
      </c>
      <c r="I247" s="18">
        <f t="shared" si="100"/>
        <v>-34.4</v>
      </c>
      <c r="J247" s="21">
        <f t="shared" si="100"/>
        <v>46.00000000000001</v>
      </c>
      <c r="K247" s="18">
        <f t="shared" si="100"/>
        <v>0</v>
      </c>
      <c r="L247" s="21">
        <f t="shared" si="100"/>
        <v>46.00000000000001</v>
      </c>
      <c r="M247" s="18">
        <f t="shared" si="100"/>
        <v>0</v>
      </c>
      <c r="N247" s="21">
        <f t="shared" si="100"/>
        <v>46.00000000000001</v>
      </c>
      <c r="O247" s="18">
        <f t="shared" si="100"/>
        <v>0</v>
      </c>
      <c r="P247" s="21">
        <f t="shared" si="100"/>
        <v>46.00000000000001</v>
      </c>
      <c r="Q247" s="18">
        <f t="shared" si="100"/>
        <v>0</v>
      </c>
      <c r="R247" s="21">
        <f t="shared" si="100"/>
        <v>46.00000000000001</v>
      </c>
      <c r="S247" s="21">
        <f t="shared" si="100"/>
        <v>16.5</v>
      </c>
    </row>
    <row r="248" spans="1:19" ht="17.25">
      <c r="A248" s="60">
        <v>1</v>
      </c>
      <c r="B248" s="25" t="s">
        <v>145</v>
      </c>
      <c r="C248" s="74" t="s">
        <v>82</v>
      </c>
      <c r="D248" s="20" t="s">
        <v>10</v>
      </c>
      <c r="E248" s="20" t="s">
        <v>6</v>
      </c>
      <c r="F248" s="74" t="s">
        <v>180</v>
      </c>
      <c r="G248" s="20"/>
      <c r="H248" s="21">
        <f t="shared" si="100"/>
        <v>80.4</v>
      </c>
      <c r="I248" s="18">
        <f t="shared" si="100"/>
        <v>-34.4</v>
      </c>
      <c r="J248" s="21">
        <f t="shared" si="100"/>
        <v>46.00000000000001</v>
      </c>
      <c r="K248" s="18">
        <f t="shared" si="100"/>
        <v>0</v>
      </c>
      <c r="L248" s="21">
        <f t="shared" si="100"/>
        <v>46.00000000000001</v>
      </c>
      <c r="M248" s="18">
        <f t="shared" si="100"/>
        <v>0</v>
      </c>
      <c r="N248" s="21">
        <f t="shared" si="100"/>
        <v>46.00000000000001</v>
      </c>
      <c r="O248" s="18">
        <f t="shared" si="100"/>
        <v>0</v>
      </c>
      <c r="P248" s="21">
        <f t="shared" si="100"/>
        <v>46.00000000000001</v>
      </c>
      <c r="Q248" s="18">
        <f t="shared" si="100"/>
        <v>0</v>
      </c>
      <c r="R248" s="21">
        <f t="shared" si="100"/>
        <v>46.00000000000001</v>
      </c>
      <c r="S248" s="21">
        <f t="shared" si="100"/>
        <v>16.5</v>
      </c>
    </row>
    <row r="249" spans="1:19" ht="16.5">
      <c r="A249" s="60">
        <v>1</v>
      </c>
      <c r="B249" s="26" t="s">
        <v>99</v>
      </c>
      <c r="C249" s="75" t="s">
        <v>82</v>
      </c>
      <c r="D249" s="6" t="s">
        <v>10</v>
      </c>
      <c r="E249" s="6" t="s">
        <v>6</v>
      </c>
      <c r="F249" s="75" t="s">
        <v>180</v>
      </c>
      <c r="G249" s="6" t="s">
        <v>98</v>
      </c>
      <c r="H249" s="7">
        <f>60+20.4</f>
        <v>80.4</v>
      </c>
      <c r="I249" s="7">
        <v>-34.4</v>
      </c>
      <c r="J249" s="7">
        <f>H249+I249</f>
        <v>46.00000000000001</v>
      </c>
      <c r="K249" s="7"/>
      <c r="L249" s="7">
        <f>J249+K249</f>
        <v>46.00000000000001</v>
      </c>
      <c r="M249" s="7"/>
      <c r="N249" s="7">
        <f>L249+M249</f>
        <v>46.00000000000001</v>
      </c>
      <c r="O249" s="7"/>
      <c r="P249" s="7">
        <f>N249+O249</f>
        <v>46.00000000000001</v>
      </c>
      <c r="Q249" s="7">
        <v>0</v>
      </c>
      <c r="R249" s="7">
        <f>P249+Q249</f>
        <v>46.00000000000001</v>
      </c>
      <c r="S249" s="7">
        <v>16.5</v>
      </c>
    </row>
    <row r="250" spans="2:19" ht="50.25" hidden="1">
      <c r="B250" s="123" t="s">
        <v>301</v>
      </c>
      <c r="C250" s="74" t="s">
        <v>82</v>
      </c>
      <c r="D250" s="20" t="s">
        <v>10</v>
      </c>
      <c r="E250" s="20" t="s">
        <v>6</v>
      </c>
      <c r="F250" s="74" t="s">
        <v>182</v>
      </c>
      <c r="G250" s="20"/>
      <c r="H250" s="42">
        <f aca="true" t="shared" si="101" ref="H250:S251">H251</f>
        <v>0</v>
      </c>
      <c r="I250" s="137">
        <f t="shared" si="101"/>
        <v>0</v>
      </c>
      <c r="J250" s="42">
        <f t="shared" si="101"/>
        <v>0</v>
      </c>
      <c r="K250" s="137">
        <f t="shared" si="101"/>
        <v>0</v>
      </c>
      <c r="L250" s="42">
        <f t="shared" si="101"/>
        <v>0</v>
      </c>
      <c r="M250" s="137">
        <f t="shared" si="101"/>
        <v>0</v>
      </c>
      <c r="N250" s="42">
        <f t="shared" si="101"/>
        <v>0</v>
      </c>
      <c r="O250" s="137">
        <f t="shared" si="101"/>
        <v>0</v>
      </c>
      <c r="P250" s="42">
        <f t="shared" si="101"/>
        <v>0</v>
      </c>
      <c r="Q250" s="137">
        <f t="shared" si="101"/>
        <v>0</v>
      </c>
      <c r="R250" s="42">
        <f t="shared" si="101"/>
        <v>0</v>
      </c>
      <c r="S250" s="42">
        <f t="shared" si="101"/>
        <v>0</v>
      </c>
    </row>
    <row r="251" spans="2:19" ht="17.25" hidden="1">
      <c r="B251" s="25" t="s">
        <v>145</v>
      </c>
      <c r="C251" s="74" t="s">
        <v>82</v>
      </c>
      <c r="D251" s="20" t="s">
        <v>10</v>
      </c>
      <c r="E251" s="20" t="s">
        <v>6</v>
      </c>
      <c r="F251" s="74" t="s">
        <v>183</v>
      </c>
      <c r="G251" s="20"/>
      <c r="H251" s="21">
        <f t="shared" si="101"/>
        <v>0</v>
      </c>
      <c r="I251" s="18">
        <f t="shared" si="101"/>
        <v>0</v>
      </c>
      <c r="J251" s="21">
        <f t="shared" si="101"/>
        <v>0</v>
      </c>
      <c r="K251" s="18">
        <f t="shared" si="101"/>
        <v>0</v>
      </c>
      <c r="L251" s="21">
        <f t="shared" si="101"/>
        <v>0</v>
      </c>
      <c r="M251" s="18">
        <f t="shared" si="101"/>
        <v>0</v>
      </c>
      <c r="N251" s="21">
        <f t="shared" si="101"/>
        <v>0</v>
      </c>
      <c r="O251" s="18">
        <f t="shared" si="101"/>
        <v>0</v>
      </c>
      <c r="P251" s="21">
        <f t="shared" si="101"/>
        <v>0</v>
      </c>
      <c r="Q251" s="18">
        <f t="shared" si="101"/>
        <v>0</v>
      </c>
      <c r="R251" s="21">
        <f t="shared" si="101"/>
        <v>0</v>
      </c>
      <c r="S251" s="21">
        <f t="shared" si="101"/>
        <v>0</v>
      </c>
    </row>
    <row r="252" spans="2:19" ht="16.5" hidden="1">
      <c r="B252" s="26" t="s">
        <v>99</v>
      </c>
      <c r="C252" s="75" t="s">
        <v>82</v>
      </c>
      <c r="D252" s="6" t="s">
        <v>10</v>
      </c>
      <c r="E252" s="6" t="s">
        <v>6</v>
      </c>
      <c r="F252" s="75" t="s">
        <v>183</v>
      </c>
      <c r="G252" s="6" t="s">
        <v>98</v>
      </c>
      <c r="H252" s="7"/>
      <c r="I252" s="7"/>
      <c r="J252" s="7">
        <f>H252+I252</f>
        <v>0</v>
      </c>
      <c r="K252" s="7"/>
      <c r="L252" s="7">
        <f>J252+K252</f>
        <v>0</v>
      </c>
      <c r="M252" s="7"/>
      <c r="N252" s="7">
        <f>L252+M252</f>
        <v>0</v>
      </c>
      <c r="O252" s="7"/>
      <c r="P252" s="7">
        <f>N252+O252</f>
        <v>0</v>
      </c>
      <c r="Q252" s="7"/>
      <c r="R252" s="7">
        <f>P252+Q252</f>
        <v>0</v>
      </c>
      <c r="S252" s="7">
        <f>Q252+R252</f>
        <v>0</v>
      </c>
    </row>
    <row r="253" spans="2:19" ht="48" customHeight="1">
      <c r="B253" s="25" t="s">
        <v>303</v>
      </c>
      <c r="C253" s="74" t="s">
        <v>82</v>
      </c>
      <c r="D253" s="20" t="s">
        <v>10</v>
      </c>
      <c r="E253" s="20" t="s">
        <v>6</v>
      </c>
      <c r="F253" s="74" t="s">
        <v>186</v>
      </c>
      <c r="G253" s="20"/>
      <c r="H253" s="21">
        <f>H254+H258+H260+H262</f>
        <v>10000.5</v>
      </c>
      <c r="I253" s="21">
        <f>I254+I258+I260+I262</f>
        <v>0</v>
      </c>
      <c r="J253" s="21">
        <f aca="true" t="shared" si="102" ref="J253:P253">J254+J258+J260+J262+J256</f>
        <v>10000.5</v>
      </c>
      <c r="K253" s="21">
        <f t="shared" si="102"/>
        <v>812</v>
      </c>
      <c r="L253" s="21">
        <f t="shared" si="102"/>
        <v>10812.5</v>
      </c>
      <c r="M253" s="21">
        <f t="shared" si="102"/>
        <v>0</v>
      </c>
      <c r="N253" s="21">
        <f t="shared" si="102"/>
        <v>10812.5</v>
      </c>
      <c r="O253" s="21">
        <f t="shared" si="102"/>
        <v>652.4</v>
      </c>
      <c r="P253" s="21">
        <f t="shared" si="102"/>
        <v>11464.9</v>
      </c>
      <c r="Q253" s="21">
        <f>Q254+Q258+Q260+Q262+Q256</f>
        <v>0</v>
      </c>
      <c r="R253" s="21">
        <f>R254+R258+R260+R262+R256</f>
        <v>11464.9</v>
      </c>
      <c r="S253" s="21">
        <f>S254+S258+S260+S262+S256</f>
        <v>6514.1</v>
      </c>
    </row>
    <row r="254" spans="2:19" ht="16.5">
      <c r="B254" s="25" t="s">
        <v>129</v>
      </c>
      <c r="C254" s="74" t="s">
        <v>82</v>
      </c>
      <c r="D254" s="20" t="s">
        <v>10</v>
      </c>
      <c r="E254" s="20" t="s">
        <v>6</v>
      </c>
      <c r="F254" s="74" t="s">
        <v>260</v>
      </c>
      <c r="G254" s="20"/>
      <c r="H254" s="42">
        <f aca="true" t="shared" si="103" ref="H254:S254">H255</f>
        <v>9995.5</v>
      </c>
      <c r="I254" s="42">
        <f t="shared" si="103"/>
        <v>0</v>
      </c>
      <c r="J254" s="42">
        <f t="shared" si="103"/>
        <v>9995.5</v>
      </c>
      <c r="K254" s="42">
        <f t="shared" si="103"/>
        <v>0</v>
      </c>
      <c r="L254" s="42">
        <f t="shared" si="103"/>
        <v>9995.5</v>
      </c>
      <c r="M254" s="42">
        <f t="shared" si="103"/>
        <v>0</v>
      </c>
      <c r="N254" s="42">
        <f t="shared" si="103"/>
        <v>9995.5</v>
      </c>
      <c r="O254" s="42">
        <f t="shared" si="103"/>
        <v>0</v>
      </c>
      <c r="P254" s="42">
        <f t="shared" si="103"/>
        <v>9995.5</v>
      </c>
      <c r="Q254" s="42">
        <f t="shared" si="103"/>
        <v>0</v>
      </c>
      <c r="R254" s="42">
        <f t="shared" si="103"/>
        <v>9995.5</v>
      </c>
      <c r="S254" s="42">
        <f t="shared" si="103"/>
        <v>5139.2</v>
      </c>
    </row>
    <row r="255" spans="2:19" ht="16.5">
      <c r="B255" s="26" t="s">
        <v>99</v>
      </c>
      <c r="C255" s="75" t="s">
        <v>82</v>
      </c>
      <c r="D255" s="6" t="s">
        <v>10</v>
      </c>
      <c r="E255" s="6" t="s">
        <v>6</v>
      </c>
      <c r="F255" s="75" t="s">
        <v>260</v>
      </c>
      <c r="G255" s="6" t="s">
        <v>98</v>
      </c>
      <c r="H255" s="7">
        <v>9995.5</v>
      </c>
      <c r="I255" s="21"/>
      <c r="J255" s="7">
        <f>H255+I255</f>
        <v>9995.5</v>
      </c>
      <c r="K255" s="21"/>
      <c r="L255" s="7">
        <f>J255+K255</f>
        <v>9995.5</v>
      </c>
      <c r="M255" s="21"/>
      <c r="N255" s="7">
        <f>L255+M255</f>
        <v>9995.5</v>
      </c>
      <c r="O255" s="21"/>
      <c r="P255" s="7">
        <f>N255+O255</f>
        <v>9995.5</v>
      </c>
      <c r="Q255" s="21">
        <v>0</v>
      </c>
      <c r="R255" s="7">
        <f>P255+Q255</f>
        <v>9995.5</v>
      </c>
      <c r="S255" s="7">
        <v>5139.2</v>
      </c>
    </row>
    <row r="256" spans="2:19" ht="49.5">
      <c r="B256" s="25" t="s">
        <v>447</v>
      </c>
      <c r="C256" s="74" t="s">
        <v>82</v>
      </c>
      <c r="D256" s="20" t="s">
        <v>10</v>
      </c>
      <c r="E256" s="20" t="s">
        <v>6</v>
      </c>
      <c r="F256" s="74" t="s">
        <v>451</v>
      </c>
      <c r="G256" s="20"/>
      <c r="H256" s="7"/>
      <c r="I256" s="21"/>
      <c r="J256" s="42">
        <f aca="true" t="shared" si="104" ref="J256:S256">J257</f>
        <v>0</v>
      </c>
      <c r="K256" s="42">
        <f t="shared" si="104"/>
        <v>812</v>
      </c>
      <c r="L256" s="42">
        <f t="shared" si="104"/>
        <v>812</v>
      </c>
      <c r="M256" s="42">
        <f t="shared" si="104"/>
        <v>0</v>
      </c>
      <c r="N256" s="42">
        <f t="shared" si="104"/>
        <v>812</v>
      </c>
      <c r="O256" s="42">
        <f t="shared" si="104"/>
        <v>652.4</v>
      </c>
      <c r="P256" s="42">
        <f t="shared" si="104"/>
        <v>1464.4</v>
      </c>
      <c r="Q256" s="42">
        <f t="shared" si="104"/>
        <v>0</v>
      </c>
      <c r="R256" s="42">
        <f t="shared" si="104"/>
        <v>1464.4</v>
      </c>
      <c r="S256" s="42">
        <f t="shared" si="104"/>
        <v>1374.9</v>
      </c>
    </row>
    <row r="257" spans="2:19" ht="16.5">
      <c r="B257" s="26" t="s">
        <v>99</v>
      </c>
      <c r="C257" s="75" t="s">
        <v>82</v>
      </c>
      <c r="D257" s="6" t="s">
        <v>10</v>
      </c>
      <c r="E257" s="6" t="s">
        <v>6</v>
      </c>
      <c r="F257" s="75" t="s">
        <v>458</v>
      </c>
      <c r="G257" s="6" t="s">
        <v>98</v>
      </c>
      <c r="H257" s="7"/>
      <c r="I257" s="21"/>
      <c r="J257" s="7">
        <v>0</v>
      </c>
      <c r="K257" s="7">
        <v>812</v>
      </c>
      <c r="L257" s="7">
        <f>J257+K257</f>
        <v>812</v>
      </c>
      <c r="M257" s="7"/>
      <c r="N257" s="7">
        <f>L257+M257</f>
        <v>812</v>
      </c>
      <c r="O257" s="7">
        <v>652.4</v>
      </c>
      <c r="P257" s="7">
        <f>N257+O257</f>
        <v>1464.4</v>
      </c>
      <c r="Q257" s="7">
        <v>0</v>
      </c>
      <c r="R257" s="7">
        <f>P257+Q257</f>
        <v>1464.4</v>
      </c>
      <c r="S257" s="7">
        <v>1374.9</v>
      </c>
    </row>
    <row r="258" spans="2:19" ht="17.25">
      <c r="B258" s="25" t="s">
        <v>276</v>
      </c>
      <c r="C258" s="74" t="s">
        <v>82</v>
      </c>
      <c r="D258" s="20" t="s">
        <v>10</v>
      </c>
      <c r="E258" s="20" t="s">
        <v>6</v>
      </c>
      <c r="F258" s="74" t="s">
        <v>275</v>
      </c>
      <c r="G258" s="20"/>
      <c r="H258" s="21">
        <f aca="true" t="shared" si="105" ref="H258:S258">H259</f>
        <v>5</v>
      </c>
      <c r="I258" s="18">
        <f t="shared" si="105"/>
        <v>0</v>
      </c>
      <c r="J258" s="21">
        <f t="shared" si="105"/>
        <v>5</v>
      </c>
      <c r="K258" s="18">
        <f t="shared" si="105"/>
        <v>0</v>
      </c>
      <c r="L258" s="21">
        <f t="shared" si="105"/>
        <v>5</v>
      </c>
      <c r="M258" s="18">
        <f t="shared" si="105"/>
        <v>0</v>
      </c>
      <c r="N258" s="21">
        <f t="shared" si="105"/>
        <v>5</v>
      </c>
      <c r="O258" s="18">
        <f t="shared" si="105"/>
        <v>0</v>
      </c>
      <c r="P258" s="21">
        <f t="shared" si="105"/>
        <v>5</v>
      </c>
      <c r="Q258" s="18">
        <f t="shared" si="105"/>
        <v>0</v>
      </c>
      <c r="R258" s="21">
        <f t="shared" si="105"/>
        <v>5</v>
      </c>
      <c r="S258" s="21">
        <f t="shared" si="105"/>
        <v>0</v>
      </c>
    </row>
    <row r="259" spans="2:19" ht="16.5">
      <c r="B259" s="26" t="s">
        <v>99</v>
      </c>
      <c r="C259" s="75" t="s">
        <v>82</v>
      </c>
      <c r="D259" s="6" t="s">
        <v>10</v>
      </c>
      <c r="E259" s="6" t="s">
        <v>6</v>
      </c>
      <c r="F259" s="75" t="s">
        <v>275</v>
      </c>
      <c r="G259" s="6" t="s">
        <v>98</v>
      </c>
      <c r="H259" s="7">
        <v>5</v>
      </c>
      <c r="I259" s="7"/>
      <c r="J259" s="7">
        <f>H259+I259</f>
        <v>5</v>
      </c>
      <c r="K259" s="7"/>
      <c r="L259" s="7">
        <f>J259+K259</f>
        <v>5</v>
      </c>
      <c r="M259" s="7"/>
      <c r="N259" s="7">
        <f>L259+M259</f>
        <v>5</v>
      </c>
      <c r="O259" s="7"/>
      <c r="P259" s="7">
        <f>N259+O259</f>
        <v>5</v>
      </c>
      <c r="Q259" s="7">
        <v>0</v>
      </c>
      <c r="R259" s="7">
        <f>P259+Q259</f>
        <v>5</v>
      </c>
      <c r="S259" s="7">
        <v>0</v>
      </c>
    </row>
    <row r="260" spans="2:19" ht="33" hidden="1">
      <c r="B260" s="26" t="s">
        <v>403</v>
      </c>
      <c r="C260" s="75" t="s">
        <v>82</v>
      </c>
      <c r="D260" s="6" t="s">
        <v>10</v>
      </c>
      <c r="E260" s="6" t="s">
        <v>6</v>
      </c>
      <c r="F260" s="75" t="s">
        <v>404</v>
      </c>
      <c r="G260" s="6"/>
      <c r="H260" s="7">
        <f aca="true" t="shared" si="106" ref="H260:S260">H261</f>
        <v>0</v>
      </c>
      <c r="I260" s="7">
        <f t="shared" si="106"/>
        <v>0</v>
      </c>
      <c r="J260" s="21">
        <f t="shared" si="106"/>
        <v>0</v>
      </c>
      <c r="K260" s="7">
        <f t="shared" si="106"/>
        <v>0</v>
      </c>
      <c r="L260" s="21">
        <f t="shared" si="106"/>
        <v>0</v>
      </c>
      <c r="M260" s="7">
        <f t="shared" si="106"/>
        <v>0</v>
      </c>
      <c r="N260" s="21">
        <f t="shared" si="106"/>
        <v>0</v>
      </c>
      <c r="O260" s="7">
        <f t="shared" si="106"/>
        <v>0</v>
      </c>
      <c r="P260" s="21">
        <f t="shared" si="106"/>
        <v>0</v>
      </c>
      <c r="Q260" s="7">
        <f t="shared" si="106"/>
        <v>0</v>
      </c>
      <c r="R260" s="21">
        <f t="shared" si="106"/>
        <v>0</v>
      </c>
      <c r="S260" s="21">
        <f t="shared" si="106"/>
        <v>0</v>
      </c>
    </row>
    <row r="261" spans="2:19" ht="16.5" hidden="1">
      <c r="B261" s="26" t="s">
        <v>99</v>
      </c>
      <c r="C261" s="75" t="s">
        <v>82</v>
      </c>
      <c r="D261" s="6" t="s">
        <v>10</v>
      </c>
      <c r="E261" s="6" t="s">
        <v>6</v>
      </c>
      <c r="F261" s="75" t="s">
        <v>404</v>
      </c>
      <c r="G261" s="6" t="s">
        <v>98</v>
      </c>
      <c r="H261" s="7"/>
      <c r="I261" s="7"/>
      <c r="J261" s="7">
        <f>H261+I261</f>
        <v>0</v>
      </c>
      <c r="K261" s="7"/>
      <c r="L261" s="7">
        <f>J261+K261</f>
        <v>0</v>
      </c>
      <c r="M261" s="7"/>
      <c r="N261" s="7">
        <f>L261+M261</f>
        <v>0</v>
      </c>
      <c r="O261" s="7"/>
      <c r="P261" s="7">
        <f>N261+O261</f>
        <v>0</v>
      </c>
      <c r="Q261" s="7"/>
      <c r="R261" s="7">
        <f>P261+Q261</f>
        <v>0</v>
      </c>
      <c r="S261" s="7">
        <f>Q261+R261</f>
        <v>0</v>
      </c>
    </row>
    <row r="262" spans="2:19" ht="33" hidden="1">
      <c r="B262" s="26" t="s">
        <v>403</v>
      </c>
      <c r="C262" s="75" t="s">
        <v>82</v>
      </c>
      <c r="D262" s="6" t="s">
        <v>10</v>
      </c>
      <c r="E262" s="6" t="s">
        <v>6</v>
      </c>
      <c r="F262" s="75" t="s">
        <v>405</v>
      </c>
      <c r="G262" s="6"/>
      <c r="H262" s="7">
        <f aca="true" t="shared" si="107" ref="H262:S262">H263</f>
        <v>0</v>
      </c>
      <c r="I262" s="7">
        <f t="shared" si="107"/>
        <v>0</v>
      </c>
      <c r="J262" s="21">
        <f t="shared" si="107"/>
        <v>0</v>
      </c>
      <c r="K262" s="7">
        <f t="shared" si="107"/>
        <v>0</v>
      </c>
      <c r="L262" s="21">
        <f t="shared" si="107"/>
        <v>0</v>
      </c>
      <c r="M262" s="7">
        <f t="shared" si="107"/>
        <v>0</v>
      </c>
      <c r="N262" s="21">
        <f t="shared" si="107"/>
        <v>0</v>
      </c>
      <c r="O262" s="7">
        <f t="shared" si="107"/>
        <v>0</v>
      </c>
      <c r="P262" s="21">
        <f t="shared" si="107"/>
        <v>0</v>
      </c>
      <c r="Q262" s="7">
        <f t="shared" si="107"/>
        <v>0</v>
      </c>
      <c r="R262" s="21">
        <f t="shared" si="107"/>
        <v>0</v>
      </c>
      <c r="S262" s="21">
        <f t="shared" si="107"/>
        <v>0</v>
      </c>
    </row>
    <row r="263" spans="2:19" ht="16.5" hidden="1">
      <c r="B263" s="26" t="s">
        <v>99</v>
      </c>
      <c r="C263" s="75" t="s">
        <v>82</v>
      </c>
      <c r="D263" s="6" t="s">
        <v>10</v>
      </c>
      <c r="E263" s="6" t="s">
        <v>6</v>
      </c>
      <c r="F263" s="75" t="s">
        <v>405</v>
      </c>
      <c r="G263" s="6" t="s">
        <v>98</v>
      </c>
      <c r="H263" s="7"/>
      <c r="I263" s="7"/>
      <c r="J263" s="7">
        <f>H263+I263</f>
        <v>0</v>
      </c>
      <c r="K263" s="7"/>
      <c r="L263" s="7">
        <f>J263+K263</f>
        <v>0</v>
      </c>
      <c r="M263" s="7"/>
      <c r="N263" s="7">
        <f>L263+M263</f>
        <v>0</v>
      </c>
      <c r="O263" s="7"/>
      <c r="P263" s="7">
        <f>N263+O263</f>
        <v>0</v>
      </c>
      <c r="Q263" s="7"/>
      <c r="R263" s="7">
        <f>P263+Q263</f>
        <v>0</v>
      </c>
      <c r="S263" s="7">
        <f>Q263+R263</f>
        <v>0</v>
      </c>
    </row>
    <row r="264" spans="1:19" ht="48.75" customHeight="1" hidden="1">
      <c r="A264" s="60">
        <v>1</v>
      </c>
      <c r="B264" s="25" t="s">
        <v>321</v>
      </c>
      <c r="C264" s="74" t="s">
        <v>82</v>
      </c>
      <c r="D264" s="20" t="s">
        <v>10</v>
      </c>
      <c r="E264" s="20" t="s">
        <v>6</v>
      </c>
      <c r="F264" s="74" t="s">
        <v>217</v>
      </c>
      <c r="G264" s="20"/>
      <c r="H264" s="21">
        <f aca="true" t="shared" si="108" ref="H264:N264">H267+H265</f>
        <v>8153.4</v>
      </c>
      <c r="I264" s="21">
        <f t="shared" si="108"/>
        <v>-8153.4</v>
      </c>
      <c r="J264" s="21">
        <f t="shared" si="108"/>
        <v>0</v>
      </c>
      <c r="K264" s="21">
        <f t="shared" si="108"/>
        <v>0</v>
      </c>
      <c r="L264" s="21">
        <f t="shared" si="108"/>
        <v>0</v>
      </c>
      <c r="M264" s="21">
        <f t="shared" si="108"/>
        <v>0</v>
      </c>
      <c r="N264" s="21">
        <f t="shared" si="108"/>
        <v>0</v>
      </c>
      <c r="O264" s="21">
        <f>O267+O265</f>
        <v>0</v>
      </c>
      <c r="P264" s="21">
        <f>P267+P265</f>
        <v>0</v>
      </c>
      <c r="Q264" s="21">
        <f>Q267+Q265</f>
        <v>0</v>
      </c>
      <c r="R264" s="21">
        <f>R267+R265</f>
        <v>0</v>
      </c>
      <c r="S264" s="21">
        <f>S267+S265</f>
        <v>0</v>
      </c>
    </row>
    <row r="265" spans="2:19" ht="17.25" hidden="1">
      <c r="B265" s="25" t="s">
        <v>129</v>
      </c>
      <c r="C265" s="74" t="s">
        <v>82</v>
      </c>
      <c r="D265" s="20" t="s">
        <v>10</v>
      </c>
      <c r="E265" s="20" t="s">
        <v>6</v>
      </c>
      <c r="F265" s="74" t="s">
        <v>336</v>
      </c>
      <c r="G265" s="20"/>
      <c r="H265" s="42">
        <f aca="true" t="shared" si="109" ref="H265:S265">H266</f>
        <v>8083.4</v>
      </c>
      <c r="I265" s="137">
        <f t="shared" si="109"/>
        <v>-8083.4</v>
      </c>
      <c r="J265" s="42">
        <f t="shared" si="109"/>
        <v>0</v>
      </c>
      <c r="K265" s="137">
        <f t="shared" si="109"/>
        <v>0</v>
      </c>
      <c r="L265" s="42">
        <f t="shared" si="109"/>
        <v>0</v>
      </c>
      <c r="M265" s="137">
        <f t="shared" si="109"/>
        <v>0</v>
      </c>
      <c r="N265" s="42">
        <f t="shared" si="109"/>
        <v>0</v>
      </c>
      <c r="O265" s="137">
        <f t="shared" si="109"/>
        <v>0</v>
      </c>
      <c r="P265" s="42">
        <f t="shared" si="109"/>
        <v>0</v>
      </c>
      <c r="Q265" s="137">
        <f t="shared" si="109"/>
        <v>0</v>
      </c>
      <c r="R265" s="42">
        <f t="shared" si="109"/>
        <v>0</v>
      </c>
      <c r="S265" s="42">
        <f t="shared" si="109"/>
        <v>0</v>
      </c>
    </row>
    <row r="266" spans="2:19" ht="16.5" hidden="1">
      <c r="B266" s="26" t="s">
        <v>99</v>
      </c>
      <c r="C266" s="75" t="s">
        <v>82</v>
      </c>
      <c r="D266" s="6" t="s">
        <v>10</v>
      </c>
      <c r="E266" s="6" t="s">
        <v>6</v>
      </c>
      <c r="F266" s="75" t="s">
        <v>336</v>
      </c>
      <c r="G266" s="6" t="s">
        <v>98</v>
      </c>
      <c r="H266" s="7">
        <v>8083.4</v>
      </c>
      <c r="I266" s="7">
        <v>-8083.4</v>
      </c>
      <c r="J266" s="7">
        <f>H266+I266</f>
        <v>0</v>
      </c>
      <c r="K266" s="7"/>
      <c r="L266" s="7">
        <f>J266+K266</f>
        <v>0</v>
      </c>
      <c r="M266" s="7"/>
      <c r="N266" s="7">
        <f>L266+M266</f>
        <v>0</v>
      </c>
      <c r="O266" s="7"/>
      <c r="P266" s="7">
        <f>N266+O266</f>
        <v>0</v>
      </c>
      <c r="Q266" s="7"/>
      <c r="R266" s="7">
        <f>P266+Q266</f>
        <v>0</v>
      </c>
      <c r="S266" s="7">
        <f>Q266+R266</f>
        <v>0</v>
      </c>
    </row>
    <row r="267" spans="1:19" ht="17.25" hidden="1">
      <c r="A267" s="60">
        <v>1</v>
      </c>
      <c r="B267" s="25" t="s">
        <v>145</v>
      </c>
      <c r="C267" s="74" t="s">
        <v>82</v>
      </c>
      <c r="D267" s="20" t="s">
        <v>10</v>
      </c>
      <c r="E267" s="20" t="s">
        <v>6</v>
      </c>
      <c r="F267" s="74" t="s">
        <v>218</v>
      </c>
      <c r="G267" s="20"/>
      <c r="H267" s="21">
        <f aca="true" t="shared" si="110" ref="H267:S267">H268</f>
        <v>70</v>
      </c>
      <c r="I267" s="112">
        <f t="shared" si="110"/>
        <v>-70</v>
      </c>
      <c r="J267" s="21">
        <f t="shared" si="110"/>
        <v>0</v>
      </c>
      <c r="K267" s="112">
        <f t="shared" si="110"/>
        <v>0</v>
      </c>
      <c r="L267" s="21">
        <f t="shared" si="110"/>
        <v>0</v>
      </c>
      <c r="M267" s="112">
        <f t="shared" si="110"/>
        <v>0</v>
      </c>
      <c r="N267" s="21">
        <f t="shared" si="110"/>
        <v>0</v>
      </c>
      <c r="O267" s="112">
        <f t="shared" si="110"/>
        <v>0</v>
      </c>
      <c r="P267" s="21">
        <f t="shared" si="110"/>
        <v>0</v>
      </c>
      <c r="Q267" s="112">
        <f t="shared" si="110"/>
        <v>0</v>
      </c>
      <c r="R267" s="21">
        <f t="shared" si="110"/>
        <v>0</v>
      </c>
      <c r="S267" s="21">
        <f t="shared" si="110"/>
        <v>0</v>
      </c>
    </row>
    <row r="268" spans="1:19" ht="16.5" hidden="1">
      <c r="A268" s="60">
        <v>1</v>
      </c>
      <c r="B268" s="26" t="s">
        <v>99</v>
      </c>
      <c r="C268" s="75" t="s">
        <v>82</v>
      </c>
      <c r="D268" s="6" t="s">
        <v>10</v>
      </c>
      <c r="E268" s="6" t="s">
        <v>6</v>
      </c>
      <c r="F268" s="75" t="s">
        <v>218</v>
      </c>
      <c r="G268" s="6" t="s">
        <v>98</v>
      </c>
      <c r="H268" s="7">
        <v>70</v>
      </c>
      <c r="I268" s="7">
        <v>-70</v>
      </c>
      <c r="J268" s="7">
        <f>H268+I268</f>
        <v>0</v>
      </c>
      <c r="K268" s="7"/>
      <c r="L268" s="7">
        <f>J268+K268</f>
        <v>0</v>
      </c>
      <c r="M268" s="7"/>
      <c r="N268" s="7">
        <f>L268+M268</f>
        <v>0</v>
      </c>
      <c r="O268" s="7"/>
      <c r="P268" s="7">
        <f>N268+O268</f>
        <v>0</v>
      </c>
      <c r="Q268" s="7"/>
      <c r="R268" s="7">
        <f>P268+Q268</f>
        <v>0</v>
      </c>
      <c r="S268" s="7">
        <f>Q268+R268</f>
        <v>0</v>
      </c>
    </row>
    <row r="269" spans="2:19" ht="34.5">
      <c r="B269" s="24" t="s">
        <v>90</v>
      </c>
      <c r="C269" s="73" t="s">
        <v>82</v>
      </c>
      <c r="D269" s="17" t="s">
        <v>10</v>
      </c>
      <c r="E269" s="17" t="s">
        <v>8</v>
      </c>
      <c r="F269" s="73"/>
      <c r="G269" s="17"/>
      <c r="H269" s="18">
        <f aca="true" t="shared" si="111" ref="H269:S271">H270</f>
        <v>0</v>
      </c>
      <c r="I269" s="112">
        <f t="shared" si="111"/>
        <v>63.2</v>
      </c>
      <c r="J269" s="18">
        <f t="shared" si="111"/>
        <v>63.2</v>
      </c>
      <c r="K269" s="112">
        <f t="shared" si="111"/>
        <v>0</v>
      </c>
      <c r="L269" s="18">
        <f t="shared" si="111"/>
        <v>63.2</v>
      </c>
      <c r="M269" s="112">
        <f t="shared" si="111"/>
        <v>0</v>
      </c>
      <c r="N269" s="18">
        <f t="shared" si="111"/>
        <v>63.2</v>
      </c>
      <c r="O269" s="112">
        <f t="shared" si="111"/>
        <v>0</v>
      </c>
      <c r="P269" s="18">
        <f t="shared" si="111"/>
        <v>63.2</v>
      </c>
      <c r="Q269" s="112">
        <f t="shared" si="111"/>
        <v>0</v>
      </c>
      <c r="R269" s="18">
        <f t="shared" si="111"/>
        <v>63.2</v>
      </c>
      <c r="S269" s="18">
        <f t="shared" si="111"/>
        <v>0</v>
      </c>
    </row>
    <row r="270" spans="2:19" ht="33">
      <c r="B270" s="25" t="s">
        <v>303</v>
      </c>
      <c r="C270" s="116" t="s">
        <v>82</v>
      </c>
      <c r="D270" s="117" t="s">
        <v>10</v>
      </c>
      <c r="E270" s="117" t="s">
        <v>8</v>
      </c>
      <c r="F270" s="116" t="s">
        <v>186</v>
      </c>
      <c r="G270" s="17"/>
      <c r="H270" s="21">
        <f t="shared" si="111"/>
        <v>0</v>
      </c>
      <c r="I270" s="18">
        <f t="shared" si="111"/>
        <v>63.2</v>
      </c>
      <c r="J270" s="21">
        <f t="shared" si="111"/>
        <v>63.2</v>
      </c>
      <c r="K270" s="18">
        <f t="shared" si="111"/>
        <v>0</v>
      </c>
      <c r="L270" s="21">
        <f t="shared" si="111"/>
        <v>63.2</v>
      </c>
      <c r="M270" s="18">
        <f t="shared" si="111"/>
        <v>0</v>
      </c>
      <c r="N270" s="21">
        <f t="shared" si="111"/>
        <v>63.2</v>
      </c>
      <c r="O270" s="18">
        <f t="shared" si="111"/>
        <v>0</v>
      </c>
      <c r="P270" s="21">
        <f t="shared" si="111"/>
        <v>63.2</v>
      </c>
      <c r="Q270" s="18">
        <f t="shared" si="111"/>
        <v>0</v>
      </c>
      <c r="R270" s="21">
        <f t="shared" si="111"/>
        <v>63.2</v>
      </c>
      <c r="S270" s="21">
        <f t="shared" si="111"/>
        <v>0</v>
      </c>
    </row>
    <row r="271" spans="2:19" ht="17.25">
      <c r="B271" s="25" t="s">
        <v>420</v>
      </c>
      <c r="C271" s="74" t="s">
        <v>82</v>
      </c>
      <c r="D271" s="20" t="s">
        <v>10</v>
      </c>
      <c r="E271" s="20" t="s">
        <v>8</v>
      </c>
      <c r="F271" s="74" t="s">
        <v>418</v>
      </c>
      <c r="G271" s="20"/>
      <c r="H271" s="42">
        <f t="shared" si="111"/>
        <v>0</v>
      </c>
      <c r="I271" s="138">
        <f t="shared" si="111"/>
        <v>63.2</v>
      </c>
      <c r="J271" s="42">
        <f t="shared" si="111"/>
        <v>63.2</v>
      </c>
      <c r="K271" s="138">
        <f t="shared" si="111"/>
        <v>0</v>
      </c>
      <c r="L271" s="42">
        <f t="shared" si="111"/>
        <v>63.2</v>
      </c>
      <c r="M271" s="138">
        <f t="shared" si="111"/>
        <v>0</v>
      </c>
      <c r="N271" s="42">
        <f t="shared" si="111"/>
        <v>63.2</v>
      </c>
      <c r="O271" s="138">
        <f t="shared" si="111"/>
        <v>0</v>
      </c>
      <c r="P271" s="42">
        <f t="shared" si="111"/>
        <v>63.2</v>
      </c>
      <c r="Q271" s="138">
        <f t="shared" si="111"/>
        <v>0</v>
      </c>
      <c r="R271" s="42">
        <f t="shared" si="111"/>
        <v>63.2</v>
      </c>
      <c r="S271" s="42">
        <f t="shared" si="111"/>
        <v>0</v>
      </c>
    </row>
    <row r="272" spans="2:19" ht="16.5">
      <c r="B272" s="25" t="s">
        <v>145</v>
      </c>
      <c r="C272" s="74" t="s">
        <v>82</v>
      </c>
      <c r="D272" s="20" t="s">
        <v>10</v>
      </c>
      <c r="E272" s="20" t="s">
        <v>8</v>
      </c>
      <c r="F272" s="74" t="s">
        <v>419</v>
      </c>
      <c r="G272" s="20"/>
      <c r="H272" s="42">
        <f aca="true" t="shared" si="112" ref="H272:N272">H273+H274</f>
        <v>0</v>
      </c>
      <c r="I272" s="42">
        <f t="shared" si="112"/>
        <v>63.2</v>
      </c>
      <c r="J272" s="42">
        <f t="shared" si="112"/>
        <v>63.2</v>
      </c>
      <c r="K272" s="42">
        <f t="shared" si="112"/>
        <v>0</v>
      </c>
      <c r="L272" s="42">
        <f t="shared" si="112"/>
        <v>63.2</v>
      </c>
      <c r="M272" s="42">
        <f t="shared" si="112"/>
        <v>0</v>
      </c>
      <c r="N272" s="42">
        <f t="shared" si="112"/>
        <v>63.2</v>
      </c>
      <c r="O272" s="42">
        <f>O273+O274</f>
        <v>0</v>
      </c>
      <c r="P272" s="42">
        <f>P273+P274</f>
        <v>63.2</v>
      </c>
      <c r="Q272" s="42">
        <f>Q273+Q274</f>
        <v>0</v>
      </c>
      <c r="R272" s="42">
        <f>R273+R274</f>
        <v>63.2</v>
      </c>
      <c r="S272" s="42">
        <f>S273+S274</f>
        <v>0</v>
      </c>
    </row>
    <row r="273" spans="2:19" ht="33" hidden="1">
      <c r="B273" s="121" t="s">
        <v>259</v>
      </c>
      <c r="C273" s="75" t="s">
        <v>82</v>
      </c>
      <c r="D273" s="6" t="s">
        <v>10</v>
      </c>
      <c r="E273" s="6" t="s">
        <v>8</v>
      </c>
      <c r="F273" s="75" t="s">
        <v>419</v>
      </c>
      <c r="G273" s="6" t="s">
        <v>95</v>
      </c>
      <c r="H273" s="172"/>
      <c r="I273" s="172"/>
      <c r="J273" s="172">
        <f>H273+I273</f>
        <v>0</v>
      </c>
      <c r="K273" s="172"/>
      <c r="L273" s="172">
        <f>J273+K273</f>
        <v>0</v>
      </c>
      <c r="M273" s="172"/>
      <c r="N273" s="172">
        <f>L273+M273</f>
        <v>0</v>
      </c>
      <c r="O273" s="172"/>
      <c r="P273" s="172">
        <f>N273+O273</f>
        <v>0</v>
      </c>
      <c r="Q273" s="172"/>
      <c r="R273" s="7">
        <f>P273+Q273</f>
        <v>0</v>
      </c>
      <c r="S273" s="7">
        <f>Q273+R273</f>
        <v>0</v>
      </c>
    </row>
    <row r="274" spans="2:19" ht="16.5">
      <c r="B274" s="26" t="s">
        <v>99</v>
      </c>
      <c r="C274" s="78" t="s">
        <v>82</v>
      </c>
      <c r="D274" s="8" t="s">
        <v>10</v>
      </c>
      <c r="E274" s="8" t="s">
        <v>8</v>
      </c>
      <c r="F274" s="78" t="s">
        <v>419</v>
      </c>
      <c r="G274" s="8" t="s">
        <v>98</v>
      </c>
      <c r="H274" s="172"/>
      <c r="I274" s="172">
        <v>63.2</v>
      </c>
      <c r="J274" s="7">
        <f>H274+I274</f>
        <v>63.2</v>
      </c>
      <c r="K274" s="172"/>
      <c r="L274" s="7">
        <f>J274+K274</f>
        <v>63.2</v>
      </c>
      <c r="M274" s="172"/>
      <c r="N274" s="7">
        <f>L274+M274</f>
        <v>63.2</v>
      </c>
      <c r="O274" s="172"/>
      <c r="P274" s="7">
        <f>N274+O274</f>
        <v>63.2</v>
      </c>
      <c r="Q274" s="172">
        <v>0</v>
      </c>
      <c r="R274" s="7">
        <f>P274+Q274</f>
        <v>63.2</v>
      </c>
      <c r="S274" s="7">
        <v>0</v>
      </c>
    </row>
    <row r="275" spans="2:19" ht="17.25">
      <c r="B275" s="24" t="s">
        <v>310</v>
      </c>
      <c r="C275" s="73" t="s">
        <v>82</v>
      </c>
      <c r="D275" s="17" t="s">
        <v>10</v>
      </c>
      <c r="E275" s="17" t="s">
        <v>10</v>
      </c>
      <c r="F275" s="73"/>
      <c r="G275" s="17"/>
      <c r="H275" s="18">
        <f aca="true" t="shared" si="113" ref="H275:N275">H276+H280</f>
        <v>0</v>
      </c>
      <c r="I275" s="18">
        <f t="shared" si="113"/>
        <v>0</v>
      </c>
      <c r="J275" s="18">
        <f t="shared" si="113"/>
        <v>0</v>
      </c>
      <c r="K275" s="18">
        <f t="shared" si="113"/>
        <v>30</v>
      </c>
      <c r="L275" s="18">
        <f t="shared" si="113"/>
        <v>30</v>
      </c>
      <c r="M275" s="18">
        <f t="shared" si="113"/>
        <v>0</v>
      </c>
      <c r="N275" s="18">
        <f t="shared" si="113"/>
        <v>30</v>
      </c>
      <c r="O275" s="18">
        <f>O276+O280</f>
        <v>0</v>
      </c>
      <c r="P275" s="18">
        <f>P276+P280</f>
        <v>30</v>
      </c>
      <c r="Q275" s="18">
        <f>Q276+Q280</f>
        <v>0</v>
      </c>
      <c r="R275" s="18">
        <f>R276+R280</f>
        <v>30</v>
      </c>
      <c r="S275" s="18">
        <f>S276+S280</f>
        <v>16.4</v>
      </c>
    </row>
    <row r="276" spans="2:19" ht="49.5" customHeight="1">
      <c r="B276" s="25" t="s">
        <v>356</v>
      </c>
      <c r="C276" s="74" t="s">
        <v>82</v>
      </c>
      <c r="D276" s="20" t="s">
        <v>10</v>
      </c>
      <c r="E276" s="20" t="s">
        <v>10</v>
      </c>
      <c r="F276" s="74" t="s">
        <v>202</v>
      </c>
      <c r="G276" s="20"/>
      <c r="H276" s="42">
        <f aca="true" t="shared" si="114" ref="H276:S278">H277</f>
        <v>0</v>
      </c>
      <c r="I276" s="137">
        <f t="shared" si="114"/>
        <v>0</v>
      </c>
      <c r="J276" s="42">
        <f t="shared" si="114"/>
        <v>0</v>
      </c>
      <c r="K276" s="137">
        <f t="shared" si="114"/>
        <v>20</v>
      </c>
      <c r="L276" s="42">
        <f t="shared" si="114"/>
        <v>20</v>
      </c>
      <c r="M276" s="137">
        <f t="shared" si="114"/>
        <v>0</v>
      </c>
      <c r="N276" s="42">
        <f t="shared" si="114"/>
        <v>20</v>
      </c>
      <c r="O276" s="137">
        <f t="shared" si="114"/>
        <v>0</v>
      </c>
      <c r="P276" s="42">
        <f t="shared" si="114"/>
        <v>20</v>
      </c>
      <c r="Q276" s="137">
        <f t="shared" si="114"/>
        <v>0</v>
      </c>
      <c r="R276" s="42">
        <f t="shared" si="114"/>
        <v>20</v>
      </c>
      <c r="S276" s="42">
        <f t="shared" si="114"/>
        <v>6.4</v>
      </c>
    </row>
    <row r="277" spans="2:19" ht="17.25">
      <c r="B277" s="25" t="s">
        <v>157</v>
      </c>
      <c r="C277" s="74" t="s">
        <v>82</v>
      </c>
      <c r="D277" s="20" t="s">
        <v>10</v>
      </c>
      <c r="E277" s="20" t="s">
        <v>10</v>
      </c>
      <c r="F277" s="74" t="s">
        <v>209</v>
      </c>
      <c r="G277" s="20"/>
      <c r="H277" s="42">
        <f t="shared" si="114"/>
        <v>0</v>
      </c>
      <c r="I277" s="137">
        <f t="shared" si="114"/>
        <v>0</v>
      </c>
      <c r="J277" s="42">
        <f t="shared" si="114"/>
        <v>0</v>
      </c>
      <c r="K277" s="137">
        <f t="shared" si="114"/>
        <v>20</v>
      </c>
      <c r="L277" s="42">
        <f t="shared" si="114"/>
        <v>20</v>
      </c>
      <c r="M277" s="137">
        <f t="shared" si="114"/>
        <v>0</v>
      </c>
      <c r="N277" s="42">
        <f t="shared" si="114"/>
        <v>20</v>
      </c>
      <c r="O277" s="137">
        <f t="shared" si="114"/>
        <v>0</v>
      </c>
      <c r="P277" s="42">
        <f t="shared" si="114"/>
        <v>20</v>
      </c>
      <c r="Q277" s="137">
        <f t="shared" si="114"/>
        <v>0</v>
      </c>
      <c r="R277" s="42">
        <f t="shared" si="114"/>
        <v>20</v>
      </c>
      <c r="S277" s="42">
        <f t="shared" si="114"/>
        <v>6.4</v>
      </c>
    </row>
    <row r="278" spans="2:19" ht="32.25" customHeight="1">
      <c r="B278" s="25" t="s">
        <v>145</v>
      </c>
      <c r="C278" s="74" t="s">
        <v>82</v>
      </c>
      <c r="D278" s="20" t="s">
        <v>10</v>
      </c>
      <c r="E278" s="20" t="s">
        <v>10</v>
      </c>
      <c r="F278" s="74" t="s">
        <v>210</v>
      </c>
      <c r="G278" s="20"/>
      <c r="H278" s="42">
        <f t="shared" si="114"/>
        <v>0</v>
      </c>
      <c r="I278" s="137">
        <f t="shared" si="114"/>
        <v>0</v>
      </c>
      <c r="J278" s="42">
        <f t="shared" si="114"/>
        <v>0</v>
      </c>
      <c r="K278" s="137">
        <f t="shared" si="114"/>
        <v>20</v>
      </c>
      <c r="L278" s="42">
        <f t="shared" si="114"/>
        <v>20</v>
      </c>
      <c r="M278" s="137">
        <f t="shared" si="114"/>
        <v>0</v>
      </c>
      <c r="N278" s="42">
        <f t="shared" si="114"/>
        <v>20</v>
      </c>
      <c r="O278" s="137">
        <f t="shared" si="114"/>
        <v>0</v>
      </c>
      <c r="P278" s="42">
        <f t="shared" si="114"/>
        <v>20</v>
      </c>
      <c r="Q278" s="137">
        <f t="shared" si="114"/>
        <v>0</v>
      </c>
      <c r="R278" s="42">
        <f t="shared" si="114"/>
        <v>20</v>
      </c>
      <c r="S278" s="42">
        <f t="shared" si="114"/>
        <v>6.4</v>
      </c>
    </row>
    <row r="279" spans="2:19" ht="30.75" customHeight="1">
      <c r="B279" s="121" t="s">
        <v>259</v>
      </c>
      <c r="C279" s="75" t="s">
        <v>82</v>
      </c>
      <c r="D279" s="6" t="s">
        <v>10</v>
      </c>
      <c r="E279" s="6" t="s">
        <v>10</v>
      </c>
      <c r="F279" s="75" t="s">
        <v>210</v>
      </c>
      <c r="G279" s="6" t="s">
        <v>95</v>
      </c>
      <c r="H279" s="7"/>
      <c r="I279" s="7"/>
      <c r="J279" s="7">
        <f>H279+I279</f>
        <v>0</v>
      </c>
      <c r="K279" s="7">
        <v>20</v>
      </c>
      <c r="L279" s="7">
        <f>J279+K279</f>
        <v>20</v>
      </c>
      <c r="M279" s="7"/>
      <c r="N279" s="7">
        <f>L279+M279</f>
        <v>20</v>
      </c>
      <c r="O279" s="7"/>
      <c r="P279" s="7">
        <f>N279+O279</f>
        <v>20</v>
      </c>
      <c r="Q279" s="7">
        <v>0</v>
      </c>
      <c r="R279" s="7">
        <f>P279+Q279</f>
        <v>20</v>
      </c>
      <c r="S279" s="7">
        <v>6.4</v>
      </c>
    </row>
    <row r="280" spans="2:19" ht="49.5">
      <c r="B280" s="25" t="s">
        <v>319</v>
      </c>
      <c r="C280" s="74" t="s">
        <v>82</v>
      </c>
      <c r="D280" s="20" t="s">
        <v>10</v>
      </c>
      <c r="E280" s="20" t="s">
        <v>10</v>
      </c>
      <c r="F280" s="74" t="s">
        <v>215</v>
      </c>
      <c r="G280" s="20"/>
      <c r="H280" s="42">
        <f aca="true" t="shared" si="115" ref="H280:S281">H281</f>
        <v>0</v>
      </c>
      <c r="I280" s="137">
        <f t="shared" si="115"/>
        <v>0</v>
      </c>
      <c r="J280" s="42">
        <f t="shared" si="115"/>
        <v>0</v>
      </c>
      <c r="K280" s="137">
        <f t="shared" si="115"/>
        <v>10</v>
      </c>
      <c r="L280" s="42">
        <f t="shared" si="115"/>
        <v>10</v>
      </c>
      <c r="M280" s="137">
        <f t="shared" si="115"/>
        <v>0</v>
      </c>
      <c r="N280" s="42">
        <f t="shared" si="115"/>
        <v>10</v>
      </c>
      <c r="O280" s="137">
        <f t="shared" si="115"/>
        <v>0</v>
      </c>
      <c r="P280" s="42">
        <f t="shared" si="115"/>
        <v>10</v>
      </c>
      <c r="Q280" s="137">
        <f t="shared" si="115"/>
        <v>0</v>
      </c>
      <c r="R280" s="42">
        <f t="shared" si="115"/>
        <v>10</v>
      </c>
      <c r="S280" s="42">
        <f t="shared" si="115"/>
        <v>10</v>
      </c>
    </row>
    <row r="281" spans="2:19" ht="33" customHeight="1">
      <c r="B281" s="25" t="s">
        <v>145</v>
      </c>
      <c r="C281" s="74" t="s">
        <v>82</v>
      </c>
      <c r="D281" s="20" t="s">
        <v>10</v>
      </c>
      <c r="E281" s="20" t="s">
        <v>10</v>
      </c>
      <c r="F281" s="74" t="s">
        <v>216</v>
      </c>
      <c r="G281" s="20"/>
      <c r="H281" s="42">
        <f t="shared" si="115"/>
        <v>0</v>
      </c>
      <c r="I281" s="137">
        <f t="shared" si="115"/>
        <v>0</v>
      </c>
      <c r="J281" s="42">
        <f t="shared" si="115"/>
        <v>0</v>
      </c>
      <c r="K281" s="137">
        <f t="shared" si="115"/>
        <v>10</v>
      </c>
      <c r="L281" s="42">
        <f t="shared" si="115"/>
        <v>10</v>
      </c>
      <c r="M281" s="137">
        <f t="shared" si="115"/>
        <v>0</v>
      </c>
      <c r="N281" s="42">
        <f t="shared" si="115"/>
        <v>10</v>
      </c>
      <c r="O281" s="137">
        <f t="shared" si="115"/>
        <v>0</v>
      </c>
      <c r="P281" s="42">
        <f t="shared" si="115"/>
        <v>10</v>
      </c>
      <c r="Q281" s="137">
        <f t="shared" si="115"/>
        <v>0</v>
      </c>
      <c r="R281" s="42">
        <f t="shared" si="115"/>
        <v>10</v>
      </c>
      <c r="S281" s="42">
        <f t="shared" si="115"/>
        <v>10</v>
      </c>
    </row>
    <row r="282" spans="2:19" ht="33">
      <c r="B282" s="121" t="s">
        <v>259</v>
      </c>
      <c r="C282" s="75" t="s">
        <v>82</v>
      </c>
      <c r="D282" s="6" t="s">
        <v>10</v>
      </c>
      <c r="E282" s="6" t="s">
        <v>10</v>
      </c>
      <c r="F282" s="75" t="s">
        <v>216</v>
      </c>
      <c r="G282" s="6" t="s">
        <v>95</v>
      </c>
      <c r="H282" s="7"/>
      <c r="I282" s="7"/>
      <c r="J282" s="7">
        <f>H282+I282</f>
        <v>0</v>
      </c>
      <c r="K282" s="7">
        <v>10</v>
      </c>
      <c r="L282" s="7">
        <f>J282+K282</f>
        <v>10</v>
      </c>
      <c r="M282" s="7"/>
      <c r="N282" s="7">
        <f>L282+M282</f>
        <v>10</v>
      </c>
      <c r="O282" s="7"/>
      <c r="P282" s="7">
        <f>N282+O282</f>
        <v>10</v>
      </c>
      <c r="Q282" s="7">
        <v>0</v>
      </c>
      <c r="R282" s="7">
        <f>P282+Q282</f>
        <v>10</v>
      </c>
      <c r="S282" s="7">
        <f>Q282+R282</f>
        <v>10</v>
      </c>
    </row>
    <row r="283" spans="2:19" ht="16.5">
      <c r="B283" s="27" t="s">
        <v>73</v>
      </c>
      <c r="C283" s="72" t="s">
        <v>82</v>
      </c>
      <c r="D283" s="13" t="s">
        <v>11</v>
      </c>
      <c r="E283" s="13"/>
      <c r="F283" s="72"/>
      <c r="G283" s="13"/>
      <c r="H283" s="14">
        <f aca="true" t="shared" si="116" ref="H283:N283">H284+H316</f>
        <v>18037.1</v>
      </c>
      <c r="I283" s="111">
        <f t="shared" si="116"/>
        <v>574.5</v>
      </c>
      <c r="J283" s="14">
        <f t="shared" si="116"/>
        <v>18611.6</v>
      </c>
      <c r="K283" s="111">
        <f t="shared" si="116"/>
        <v>32535.1</v>
      </c>
      <c r="L283" s="14">
        <f t="shared" si="116"/>
        <v>51146.7</v>
      </c>
      <c r="M283" s="111">
        <f t="shared" si="116"/>
        <v>6075.8</v>
      </c>
      <c r="N283" s="14">
        <f t="shared" si="116"/>
        <v>57222.5</v>
      </c>
      <c r="O283" s="111">
        <f>O284+O316</f>
        <v>31922.1</v>
      </c>
      <c r="P283" s="14">
        <f>P284+P316</f>
        <v>89144.6</v>
      </c>
      <c r="Q283" s="111">
        <f>Q284+Q316</f>
        <v>0</v>
      </c>
      <c r="R283" s="14">
        <f>R284+R316</f>
        <v>89144.6</v>
      </c>
      <c r="S283" s="14">
        <f>S284+S316</f>
        <v>23259.8</v>
      </c>
    </row>
    <row r="284" spans="2:19" ht="17.25">
      <c r="B284" s="24" t="s">
        <v>55</v>
      </c>
      <c r="C284" s="73" t="s">
        <v>82</v>
      </c>
      <c r="D284" s="17" t="s">
        <v>11</v>
      </c>
      <c r="E284" s="17" t="s">
        <v>5</v>
      </c>
      <c r="F284" s="73"/>
      <c r="G284" s="17"/>
      <c r="H284" s="18">
        <f aca="true" t="shared" si="117" ref="H284:N284">H285+H295+H289+H292</f>
        <v>10772.5</v>
      </c>
      <c r="I284" s="18">
        <f t="shared" si="117"/>
        <v>574.5</v>
      </c>
      <c r="J284" s="18">
        <f t="shared" si="117"/>
        <v>11347</v>
      </c>
      <c r="K284" s="18">
        <f t="shared" si="117"/>
        <v>2000</v>
      </c>
      <c r="L284" s="18">
        <f t="shared" si="117"/>
        <v>13347</v>
      </c>
      <c r="M284" s="18">
        <f t="shared" si="117"/>
        <v>0</v>
      </c>
      <c r="N284" s="18">
        <f t="shared" si="117"/>
        <v>13347</v>
      </c>
      <c r="O284" s="18">
        <f>O285+O295+O289+O292</f>
        <v>1715.3000000000002</v>
      </c>
      <c r="P284" s="18">
        <f>P285+P295+P289+P292</f>
        <v>15062.3</v>
      </c>
      <c r="Q284" s="18">
        <f>Q285+Q295+Q289+Q292</f>
        <v>0</v>
      </c>
      <c r="R284" s="18">
        <f>R285+R295+R289+R292</f>
        <v>15062.3</v>
      </c>
      <c r="S284" s="18">
        <f>S285+S295+S289+S292</f>
        <v>8982.699999999999</v>
      </c>
    </row>
    <row r="285" spans="2:19" ht="33.75" hidden="1">
      <c r="B285" s="25" t="s">
        <v>128</v>
      </c>
      <c r="C285" s="74" t="s">
        <v>82</v>
      </c>
      <c r="D285" s="20" t="s">
        <v>11</v>
      </c>
      <c r="E285" s="20" t="s">
        <v>5</v>
      </c>
      <c r="F285" s="74" t="s">
        <v>171</v>
      </c>
      <c r="G285" s="20"/>
      <c r="H285" s="42">
        <f aca="true" t="shared" si="118" ref="H285:S287">H286</f>
        <v>0</v>
      </c>
      <c r="I285" s="138">
        <f t="shared" si="118"/>
        <v>0</v>
      </c>
      <c r="J285" s="42">
        <f t="shared" si="118"/>
        <v>0</v>
      </c>
      <c r="K285" s="138">
        <f t="shared" si="118"/>
        <v>0</v>
      </c>
      <c r="L285" s="42">
        <f t="shared" si="118"/>
        <v>0</v>
      </c>
      <c r="M285" s="138">
        <f t="shared" si="118"/>
        <v>0</v>
      </c>
      <c r="N285" s="42">
        <f t="shared" si="118"/>
        <v>0</v>
      </c>
      <c r="O285" s="138">
        <f t="shared" si="118"/>
        <v>0</v>
      </c>
      <c r="P285" s="42">
        <f t="shared" si="118"/>
        <v>0</v>
      </c>
      <c r="Q285" s="138">
        <f t="shared" si="118"/>
        <v>0</v>
      </c>
      <c r="R285" s="42">
        <f t="shared" si="118"/>
        <v>0</v>
      </c>
      <c r="S285" s="42">
        <f t="shared" si="118"/>
        <v>0</v>
      </c>
    </row>
    <row r="286" spans="2:19" ht="33" hidden="1">
      <c r="B286" s="25" t="s">
        <v>130</v>
      </c>
      <c r="C286" s="74" t="s">
        <v>82</v>
      </c>
      <c r="D286" s="20" t="s">
        <v>11</v>
      </c>
      <c r="E286" s="20" t="s">
        <v>5</v>
      </c>
      <c r="F286" s="74" t="s">
        <v>172</v>
      </c>
      <c r="G286" s="20"/>
      <c r="H286" s="42">
        <f t="shared" si="118"/>
        <v>0</v>
      </c>
      <c r="I286" s="42">
        <f t="shared" si="118"/>
        <v>0</v>
      </c>
      <c r="J286" s="42">
        <f t="shared" si="118"/>
        <v>0</v>
      </c>
      <c r="K286" s="42">
        <f t="shared" si="118"/>
        <v>0</v>
      </c>
      <c r="L286" s="42">
        <f t="shared" si="118"/>
        <v>0</v>
      </c>
      <c r="M286" s="42">
        <f t="shared" si="118"/>
        <v>0</v>
      </c>
      <c r="N286" s="42">
        <f t="shared" si="118"/>
        <v>0</v>
      </c>
      <c r="O286" s="42">
        <f t="shared" si="118"/>
        <v>0</v>
      </c>
      <c r="P286" s="42">
        <f t="shared" si="118"/>
        <v>0</v>
      </c>
      <c r="Q286" s="42">
        <f t="shared" si="118"/>
        <v>0</v>
      </c>
      <c r="R286" s="42">
        <f t="shared" si="118"/>
        <v>0</v>
      </c>
      <c r="S286" s="42">
        <f t="shared" si="118"/>
        <v>0</v>
      </c>
    </row>
    <row r="287" spans="2:19" ht="17.25" hidden="1">
      <c r="B287" s="25" t="s">
        <v>116</v>
      </c>
      <c r="C287" s="74" t="s">
        <v>82</v>
      </c>
      <c r="D287" s="20" t="s">
        <v>11</v>
      </c>
      <c r="E287" s="20" t="s">
        <v>5</v>
      </c>
      <c r="F287" s="74" t="s">
        <v>173</v>
      </c>
      <c r="G287" s="20"/>
      <c r="H287" s="42">
        <f t="shared" si="118"/>
        <v>0</v>
      </c>
      <c r="I287" s="137">
        <f t="shared" si="118"/>
        <v>0</v>
      </c>
      <c r="J287" s="42">
        <f t="shared" si="118"/>
        <v>0</v>
      </c>
      <c r="K287" s="137">
        <f t="shared" si="118"/>
        <v>0</v>
      </c>
      <c r="L287" s="42">
        <f t="shared" si="118"/>
        <v>0</v>
      </c>
      <c r="M287" s="137">
        <f t="shared" si="118"/>
        <v>0</v>
      </c>
      <c r="N287" s="42">
        <f t="shared" si="118"/>
        <v>0</v>
      </c>
      <c r="O287" s="137">
        <f t="shared" si="118"/>
        <v>0</v>
      </c>
      <c r="P287" s="42">
        <f t="shared" si="118"/>
        <v>0</v>
      </c>
      <c r="Q287" s="137">
        <f t="shared" si="118"/>
        <v>0</v>
      </c>
      <c r="R287" s="42">
        <f t="shared" si="118"/>
        <v>0</v>
      </c>
      <c r="S287" s="42">
        <f t="shared" si="118"/>
        <v>0</v>
      </c>
    </row>
    <row r="288" spans="2:19" ht="16.5" hidden="1">
      <c r="B288" s="26" t="s">
        <v>99</v>
      </c>
      <c r="C288" s="75" t="s">
        <v>82</v>
      </c>
      <c r="D288" s="6" t="s">
        <v>11</v>
      </c>
      <c r="E288" s="6" t="s">
        <v>5</v>
      </c>
      <c r="F288" s="75" t="s">
        <v>173</v>
      </c>
      <c r="G288" s="6" t="s">
        <v>98</v>
      </c>
      <c r="H288" s="7"/>
      <c r="I288" s="7"/>
      <c r="J288" s="7">
        <f>H288+I288</f>
        <v>0</v>
      </c>
      <c r="K288" s="7"/>
      <c r="L288" s="7">
        <f>J288+K288</f>
        <v>0</v>
      </c>
      <c r="M288" s="7"/>
      <c r="N288" s="7">
        <f>L288+M288</f>
        <v>0</v>
      </c>
      <c r="O288" s="7"/>
      <c r="P288" s="7">
        <f>N288+O288</f>
        <v>0</v>
      </c>
      <c r="Q288" s="7"/>
      <c r="R288" s="7">
        <f>P288+Q288</f>
        <v>0</v>
      </c>
      <c r="S288" s="7">
        <f>Q288+R288</f>
        <v>0</v>
      </c>
    </row>
    <row r="289" spans="2:19" ht="49.5">
      <c r="B289" s="115" t="s">
        <v>525</v>
      </c>
      <c r="C289" s="74" t="s">
        <v>82</v>
      </c>
      <c r="D289" s="20" t="s">
        <v>11</v>
      </c>
      <c r="E289" s="20" t="s">
        <v>5</v>
      </c>
      <c r="F289" s="74" t="s">
        <v>179</v>
      </c>
      <c r="G289" s="20"/>
      <c r="H289" s="21">
        <f aca="true" t="shared" si="119" ref="H289:S290">H290</f>
        <v>0</v>
      </c>
      <c r="I289" s="21">
        <f t="shared" si="119"/>
        <v>42</v>
      </c>
      <c r="J289" s="21">
        <f t="shared" si="119"/>
        <v>42</v>
      </c>
      <c r="K289" s="21">
        <f t="shared" si="119"/>
        <v>0</v>
      </c>
      <c r="L289" s="21">
        <f t="shared" si="119"/>
        <v>42</v>
      </c>
      <c r="M289" s="21">
        <f t="shared" si="119"/>
        <v>0</v>
      </c>
      <c r="N289" s="21">
        <f t="shared" si="119"/>
        <v>42</v>
      </c>
      <c r="O289" s="21">
        <f t="shared" si="119"/>
        <v>0</v>
      </c>
      <c r="P289" s="21">
        <f t="shared" si="119"/>
        <v>42</v>
      </c>
      <c r="Q289" s="21">
        <f t="shared" si="119"/>
        <v>0</v>
      </c>
      <c r="R289" s="21">
        <f t="shared" si="119"/>
        <v>42</v>
      </c>
      <c r="S289" s="21">
        <f t="shared" si="119"/>
        <v>18.4</v>
      </c>
    </row>
    <row r="290" spans="2:19" ht="16.5">
      <c r="B290" s="25" t="s">
        <v>145</v>
      </c>
      <c r="C290" s="74" t="s">
        <v>82</v>
      </c>
      <c r="D290" s="20" t="s">
        <v>11</v>
      </c>
      <c r="E290" s="20" t="s">
        <v>5</v>
      </c>
      <c r="F290" s="74" t="s">
        <v>180</v>
      </c>
      <c r="G290" s="20"/>
      <c r="H290" s="21">
        <f t="shared" si="119"/>
        <v>0</v>
      </c>
      <c r="I290" s="21">
        <f t="shared" si="119"/>
        <v>42</v>
      </c>
      <c r="J290" s="21">
        <f t="shared" si="119"/>
        <v>42</v>
      </c>
      <c r="K290" s="21">
        <f t="shared" si="119"/>
        <v>0</v>
      </c>
      <c r="L290" s="21">
        <f t="shared" si="119"/>
        <v>42</v>
      </c>
      <c r="M290" s="21">
        <f t="shared" si="119"/>
        <v>0</v>
      </c>
      <c r="N290" s="21">
        <f t="shared" si="119"/>
        <v>42</v>
      </c>
      <c r="O290" s="21">
        <f t="shared" si="119"/>
        <v>0</v>
      </c>
      <c r="P290" s="21">
        <f t="shared" si="119"/>
        <v>42</v>
      </c>
      <c r="Q290" s="21">
        <f t="shared" si="119"/>
        <v>0</v>
      </c>
      <c r="R290" s="21">
        <f t="shared" si="119"/>
        <v>42</v>
      </c>
      <c r="S290" s="21">
        <f t="shared" si="119"/>
        <v>18.4</v>
      </c>
    </row>
    <row r="291" spans="2:19" ht="16.5">
      <c r="B291" s="26" t="s">
        <v>99</v>
      </c>
      <c r="C291" s="75" t="s">
        <v>82</v>
      </c>
      <c r="D291" s="6" t="s">
        <v>11</v>
      </c>
      <c r="E291" s="6" t="s">
        <v>5</v>
      </c>
      <c r="F291" s="75" t="s">
        <v>180</v>
      </c>
      <c r="G291" s="6" t="s">
        <v>98</v>
      </c>
      <c r="H291" s="7"/>
      <c r="I291" s="7">
        <v>42</v>
      </c>
      <c r="J291" s="7">
        <f>H291+I291</f>
        <v>42</v>
      </c>
      <c r="K291" s="7"/>
      <c r="L291" s="7">
        <f>J291+K291</f>
        <v>42</v>
      </c>
      <c r="M291" s="7"/>
      <c r="N291" s="7">
        <f>L291+M291</f>
        <v>42</v>
      </c>
      <c r="O291" s="7"/>
      <c r="P291" s="7">
        <f>N291+O291</f>
        <v>42</v>
      </c>
      <c r="Q291" s="7">
        <v>0</v>
      </c>
      <c r="R291" s="7">
        <f>P291+Q291</f>
        <v>42</v>
      </c>
      <c r="S291" s="7">
        <v>18.4</v>
      </c>
    </row>
    <row r="292" spans="2:19" ht="49.5">
      <c r="B292" s="123" t="s">
        <v>345</v>
      </c>
      <c r="C292" s="74" t="s">
        <v>82</v>
      </c>
      <c r="D292" s="20" t="s">
        <v>11</v>
      </c>
      <c r="E292" s="20" t="s">
        <v>5</v>
      </c>
      <c r="F292" s="74" t="s">
        <v>182</v>
      </c>
      <c r="G292" s="20"/>
      <c r="H292" s="42">
        <f aca="true" t="shared" si="120" ref="H292:S293">H293</f>
        <v>0</v>
      </c>
      <c r="I292" s="137">
        <f t="shared" si="120"/>
        <v>532.5</v>
      </c>
      <c r="J292" s="42">
        <f t="shared" si="120"/>
        <v>532.5</v>
      </c>
      <c r="K292" s="137">
        <f t="shared" si="120"/>
        <v>0</v>
      </c>
      <c r="L292" s="42">
        <f t="shared" si="120"/>
        <v>532.5</v>
      </c>
      <c r="M292" s="137">
        <f t="shared" si="120"/>
        <v>0</v>
      </c>
      <c r="N292" s="42">
        <f t="shared" si="120"/>
        <v>532.5</v>
      </c>
      <c r="O292" s="137">
        <f t="shared" si="120"/>
        <v>0</v>
      </c>
      <c r="P292" s="42">
        <f t="shared" si="120"/>
        <v>532.5</v>
      </c>
      <c r="Q292" s="137">
        <f t="shared" si="120"/>
        <v>0</v>
      </c>
      <c r="R292" s="42">
        <f t="shared" si="120"/>
        <v>532.5</v>
      </c>
      <c r="S292" s="42">
        <f t="shared" si="120"/>
        <v>0</v>
      </c>
    </row>
    <row r="293" spans="2:19" ht="17.25">
      <c r="B293" s="25" t="s">
        <v>145</v>
      </c>
      <c r="C293" s="74" t="s">
        <v>82</v>
      </c>
      <c r="D293" s="20" t="s">
        <v>11</v>
      </c>
      <c r="E293" s="20" t="s">
        <v>5</v>
      </c>
      <c r="F293" s="74" t="s">
        <v>183</v>
      </c>
      <c r="G293" s="20"/>
      <c r="H293" s="21">
        <f t="shared" si="120"/>
        <v>0</v>
      </c>
      <c r="I293" s="18">
        <f t="shared" si="120"/>
        <v>532.5</v>
      </c>
      <c r="J293" s="21">
        <f t="shared" si="120"/>
        <v>532.5</v>
      </c>
      <c r="K293" s="18">
        <f t="shared" si="120"/>
        <v>0</v>
      </c>
      <c r="L293" s="21">
        <f t="shared" si="120"/>
        <v>532.5</v>
      </c>
      <c r="M293" s="18">
        <f t="shared" si="120"/>
        <v>0</v>
      </c>
      <c r="N293" s="21">
        <f t="shared" si="120"/>
        <v>532.5</v>
      </c>
      <c r="O293" s="18">
        <f t="shared" si="120"/>
        <v>0</v>
      </c>
      <c r="P293" s="21">
        <f t="shared" si="120"/>
        <v>532.5</v>
      </c>
      <c r="Q293" s="18">
        <f t="shared" si="120"/>
        <v>0</v>
      </c>
      <c r="R293" s="21">
        <f t="shared" si="120"/>
        <v>532.5</v>
      </c>
      <c r="S293" s="21">
        <f t="shared" si="120"/>
        <v>0</v>
      </c>
    </row>
    <row r="294" spans="2:19" ht="16.5">
      <c r="B294" s="26" t="s">
        <v>99</v>
      </c>
      <c r="C294" s="75" t="s">
        <v>82</v>
      </c>
      <c r="D294" s="6" t="s">
        <v>11</v>
      </c>
      <c r="E294" s="6" t="s">
        <v>5</v>
      </c>
      <c r="F294" s="75" t="s">
        <v>183</v>
      </c>
      <c r="G294" s="6" t="s">
        <v>98</v>
      </c>
      <c r="H294" s="7">
        <v>0</v>
      </c>
      <c r="I294" s="7">
        <v>532.5</v>
      </c>
      <c r="J294" s="7">
        <f>H294+I294</f>
        <v>532.5</v>
      </c>
      <c r="K294" s="7"/>
      <c r="L294" s="7">
        <f>J294+K294</f>
        <v>532.5</v>
      </c>
      <c r="M294" s="7"/>
      <c r="N294" s="7">
        <f>L294+M294</f>
        <v>532.5</v>
      </c>
      <c r="O294" s="7"/>
      <c r="P294" s="7">
        <f>N294+O294</f>
        <v>532.5</v>
      </c>
      <c r="Q294" s="7">
        <v>0</v>
      </c>
      <c r="R294" s="7">
        <f>P294+Q294</f>
        <v>532.5</v>
      </c>
      <c r="S294" s="7">
        <v>0</v>
      </c>
    </row>
    <row r="295" spans="2:19" ht="33">
      <c r="B295" s="25" t="s">
        <v>303</v>
      </c>
      <c r="C295" s="74" t="s">
        <v>82</v>
      </c>
      <c r="D295" s="20" t="s">
        <v>11</v>
      </c>
      <c r="E295" s="20" t="s">
        <v>5</v>
      </c>
      <c r="F295" s="74" t="s">
        <v>186</v>
      </c>
      <c r="G295" s="20"/>
      <c r="H295" s="21">
        <f>H308+H296+H300+H304+H310+H312</f>
        <v>10772.5</v>
      </c>
      <c r="I295" s="21">
        <f>I308+I296+I300+I304+I310+I312</f>
        <v>0</v>
      </c>
      <c r="J295" s="21">
        <f aca="true" t="shared" si="121" ref="J295:P295">J308+J296+J300+J304+J310+J312+J314+J298+J302+J306</f>
        <v>10772.5</v>
      </c>
      <c r="K295" s="21">
        <f t="shared" si="121"/>
        <v>2000</v>
      </c>
      <c r="L295" s="21">
        <f t="shared" si="121"/>
        <v>12772.5</v>
      </c>
      <c r="M295" s="21">
        <f t="shared" si="121"/>
        <v>0</v>
      </c>
      <c r="N295" s="21">
        <f t="shared" si="121"/>
        <v>12772.5</v>
      </c>
      <c r="O295" s="21">
        <f t="shared" si="121"/>
        <v>1715.3000000000002</v>
      </c>
      <c r="P295" s="21">
        <f t="shared" si="121"/>
        <v>14487.8</v>
      </c>
      <c r="Q295" s="21">
        <f>Q308+Q296+Q300+Q304+Q310+Q312+Q314+Q298+Q302+Q306</f>
        <v>0</v>
      </c>
      <c r="R295" s="21">
        <f>R308+R296+R300+R304+R310+R312+R314+R298+R302+R306</f>
        <v>14487.8</v>
      </c>
      <c r="S295" s="21">
        <f>S308+S296+S300+S304+S310+S312+S314+S298+S302+S306</f>
        <v>8964.3</v>
      </c>
    </row>
    <row r="296" spans="2:19" ht="17.25">
      <c r="B296" s="25" t="s">
        <v>116</v>
      </c>
      <c r="C296" s="74" t="s">
        <v>82</v>
      </c>
      <c r="D296" s="20" t="s">
        <v>11</v>
      </c>
      <c r="E296" s="20" t="s">
        <v>5</v>
      </c>
      <c r="F296" s="74" t="s">
        <v>261</v>
      </c>
      <c r="G296" s="20"/>
      <c r="H296" s="42">
        <f aca="true" t="shared" si="122" ref="H296:S296">H297</f>
        <v>6425.7</v>
      </c>
      <c r="I296" s="137">
        <f t="shared" si="122"/>
        <v>0</v>
      </c>
      <c r="J296" s="42">
        <f t="shared" si="122"/>
        <v>6425.7</v>
      </c>
      <c r="K296" s="137">
        <f t="shared" si="122"/>
        <v>0</v>
      </c>
      <c r="L296" s="42">
        <f t="shared" si="122"/>
        <v>6425.7</v>
      </c>
      <c r="M296" s="137">
        <f t="shared" si="122"/>
        <v>0</v>
      </c>
      <c r="N296" s="42">
        <f t="shared" si="122"/>
        <v>6425.7</v>
      </c>
      <c r="O296" s="137">
        <f t="shared" si="122"/>
        <v>0</v>
      </c>
      <c r="P296" s="42">
        <f t="shared" si="122"/>
        <v>6425.7</v>
      </c>
      <c r="Q296" s="137">
        <f t="shared" si="122"/>
        <v>0</v>
      </c>
      <c r="R296" s="42">
        <f t="shared" si="122"/>
        <v>6425.7</v>
      </c>
      <c r="S296" s="42">
        <f t="shared" si="122"/>
        <v>4234.6</v>
      </c>
    </row>
    <row r="297" spans="2:19" ht="16.5">
      <c r="B297" s="26" t="s">
        <v>99</v>
      </c>
      <c r="C297" s="75" t="s">
        <v>82</v>
      </c>
      <c r="D297" s="6" t="s">
        <v>11</v>
      </c>
      <c r="E297" s="6" t="s">
        <v>5</v>
      </c>
      <c r="F297" s="75" t="s">
        <v>261</v>
      </c>
      <c r="G297" s="6" t="s">
        <v>98</v>
      </c>
      <c r="H297" s="7">
        <v>6425.7</v>
      </c>
      <c r="I297" s="7"/>
      <c r="J297" s="7">
        <f>H297+I297</f>
        <v>6425.7</v>
      </c>
      <c r="K297" s="7"/>
      <c r="L297" s="7">
        <f>J297+K297</f>
        <v>6425.7</v>
      </c>
      <c r="M297" s="7"/>
      <c r="N297" s="7">
        <f>L297+M297</f>
        <v>6425.7</v>
      </c>
      <c r="O297" s="7"/>
      <c r="P297" s="7">
        <f>N297+O297</f>
        <v>6425.7</v>
      </c>
      <c r="Q297" s="7">
        <v>0</v>
      </c>
      <c r="R297" s="7">
        <f>P297+Q297</f>
        <v>6425.7</v>
      </c>
      <c r="S297" s="7">
        <v>4234.6</v>
      </c>
    </row>
    <row r="298" spans="2:19" ht="49.5">
      <c r="B298" s="25" t="s">
        <v>447</v>
      </c>
      <c r="C298" s="175" t="s">
        <v>82</v>
      </c>
      <c r="D298" s="176" t="s">
        <v>11</v>
      </c>
      <c r="E298" s="176" t="s">
        <v>5</v>
      </c>
      <c r="F298" s="175" t="s">
        <v>452</v>
      </c>
      <c r="G298" s="176"/>
      <c r="H298" s="7"/>
      <c r="I298" s="7"/>
      <c r="J298" s="42">
        <f aca="true" t="shared" si="123" ref="J298:S298">J299</f>
        <v>0</v>
      </c>
      <c r="K298" s="137">
        <f t="shared" si="123"/>
        <v>1500</v>
      </c>
      <c r="L298" s="42">
        <f t="shared" si="123"/>
        <v>1500</v>
      </c>
      <c r="M298" s="137">
        <f t="shared" si="123"/>
        <v>0</v>
      </c>
      <c r="N298" s="42">
        <f t="shared" si="123"/>
        <v>1500</v>
      </c>
      <c r="O298" s="137">
        <f t="shared" si="123"/>
        <v>1213.9</v>
      </c>
      <c r="P298" s="42">
        <f t="shared" si="123"/>
        <v>2713.9</v>
      </c>
      <c r="Q298" s="137">
        <f t="shared" si="123"/>
        <v>0</v>
      </c>
      <c r="R298" s="42">
        <f t="shared" si="123"/>
        <v>2713.9</v>
      </c>
      <c r="S298" s="42">
        <f t="shared" si="123"/>
        <v>1578.2</v>
      </c>
    </row>
    <row r="299" spans="2:19" ht="16.5">
      <c r="B299" s="26" t="s">
        <v>99</v>
      </c>
      <c r="C299" s="75" t="s">
        <v>82</v>
      </c>
      <c r="D299" s="6" t="s">
        <v>11</v>
      </c>
      <c r="E299" s="6" t="s">
        <v>5</v>
      </c>
      <c r="F299" s="75" t="s">
        <v>452</v>
      </c>
      <c r="G299" s="6" t="s">
        <v>98</v>
      </c>
      <c r="H299" s="7"/>
      <c r="I299" s="7"/>
      <c r="J299" s="7">
        <v>0</v>
      </c>
      <c r="K299" s="7">
        <v>1500</v>
      </c>
      <c r="L299" s="7">
        <f>J299+K299</f>
        <v>1500</v>
      </c>
      <c r="M299" s="7"/>
      <c r="N299" s="7">
        <f>L299+M299</f>
        <v>1500</v>
      </c>
      <c r="O299" s="7">
        <v>1213.9</v>
      </c>
      <c r="P299" s="7">
        <f>N299+O299</f>
        <v>2713.9</v>
      </c>
      <c r="Q299" s="7">
        <v>0</v>
      </c>
      <c r="R299" s="7">
        <f>P299+Q299</f>
        <v>2713.9</v>
      </c>
      <c r="S299" s="7">
        <v>1578.2</v>
      </c>
    </row>
    <row r="300" spans="2:19" ht="17.25">
      <c r="B300" s="25" t="s">
        <v>36</v>
      </c>
      <c r="C300" s="74" t="s">
        <v>82</v>
      </c>
      <c r="D300" s="20" t="s">
        <v>11</v>
      </c>
      <c r="E300" s="20" t="s">
        <v>5</v>
      </c>
      <c r="F300" s="74" t="s">
        <v>262</v>
      </c>
      <c r="G300" s="20"/>
      <c r="H300" s="42">
        <f aca="true" t="shared" si="124" ref="H300:S300">H301</f>
        <v>1337.1</v>
      </c>
      <c r="I300" s="137">
        <f t="shared" si="124"/>
        <v>0</v>
      </c>
      <c r="J300" s="42">
        <f t="shared" si="124"/>
        <v>1337.1</v>
      </c>
      <c r="K300" s="137">
        <f t="shared" si="124"/>
        <v>0</v>
      </c>
      <c r="L300" s="42">
        <f t="shared" si="124"/>
        <v>1337.1</v>
      </c>
      <c r="M300" s="137">
        <f t="shared" si="124"/>
        <v>0</v>
      </c>
      <c r="N300" s="42">
        <f t="shared" si="124"/>
        <v>1337.1</v>
      </c>
      <c r="O300" s="137">
        <f t="shared" si="124"/>
        <v>0</v>
      </c>
      <c r="P300" s="42">
        <f t="shared" si="124"/>
        <v>1337.1</v>
      </c>
      <c r="Q300" s="137">
        <f t="shared" si="124"/>
        <v>0</v>
      </c>
      <c r="R300" s="42">
        <f t="shared" si="124"/>
        <v>1337.1</v>
      </c>
      <c r="S300" s="42">
        <f t="shared" si="124"/>
        <v>673.8</v>
      </c>
    </row>
    <row r="301" spans="2:19" ht="16.5">
      <c r="B301" s="26" t="s">
        <v>99</v>
      </c>
      <c r="C301" s="75" t="s">
        <v>82</v>
      </c>
      <c r="D301" s="6" t="s">
        <v>11</v>
      </c>
      <c r="E301" s="6" t="s">
        <v>5</v>
      </c>
      <c r="F301" s="75" t="s">
        <v>262</v>
      </c>
      <c r="G301" s="6" t="s">
        <v>98</v>
      </c>
      <c r="H301" s="7">
        <v>1337.1</v>
      </c>
      <c r="I301" s="7"/>
      <c r="J301" s="7">
        <f>H301+I301</f>
        <v>1337.1</v>
      </c>
      <c r="K301" s="7"/>
      <c r="L301" s="7">
        <f>J301+K301</f>
        <v>1337.1</v>
      </c>
      <c r="M301" s="7"/>
      <c r="N301" s="7">
        <f>L301+M301</f>
        <v>1337.1</v>
      </c>
      <c r="O301" s="7"/>
      <c r="P301" s="7">
        <f>N301+O301</f>
        <v>1337.1</v>
      </c>
      <c r="Q301" s="7">
        <v>0</v>
      </c>
      <c r="R301" s="7">
        <f>P301+Q301</f>
        <v>1337.1</v>
      </c>
      <c r="S301" s="7">
        <v>673.8</v>
      </c>
    </row>
    <row r="302" spans="2:19" ht="49.5">
      <c r="B302" s="25" t="s">
        <v>447</v>
      </c>
      <c r="C302" s="74" t="s">
        <v>82</v>
      </c>
      <c r="D302" s="20" t="s">
        <v>11</v>
      </c>
      <c r="E302" s="20" t="s">
        <v>5</v>
      </c>
      <c r="F302" s="74" t="s">
        <v>453</v>
      </c>
      <c r="G302" s="20"/>
      <c r="H302" s="7"/>
      <c r="I302" s="7"/>
      <c r="J302" s="42">
        <f aca="true" t="shared" si="125" ref="J302:S302">J303</f>
        <v>0</v>
      </c>
      <c r="K302" s="137">
        <f t="shared" si="125"/>
        <v>150</v>
      </c>
      <c r="L302" s="42">
        <f t="shared" si="125"/>
        <v>150</v>
      </c>
      <c r="M302" s="137">
        <f t="shared" si="125"/>
        <v>0</v>
      </c>
      <c r="N302" s="42">
        <f t="shared" si="125"/>
        <v>150</v>
      </c>
      <c r="O302" s="137">
        <f t="shared" si="125"/>
        <v>155.8</v>
      </c>
      <c r="P302" s="42">
        <f t="shared" si="125"/>
        <v>305.8</v>
      </c>
      <c r="Q302" s="137">
        <f t="shared" si="125"/>
        <v>0</v>
      </c>
      <c r="R302" s="42">
        <f t="shared" si="125"/>
        <v>305.8</v>
      </c>
      <c r="S302" s="42">
        <f t="shared" si="125"/>
        <v>165.9</v>
      </c>
    </row>
    <row r="303" spans="2:19" ht="16.5">
      <c r="B303" s="26" t="s">
        <v>99</v>
      </c>
      <c r="C303" s="75" t="s">
        <v>82</v>
      </c>
      <c r="D303" s="6" t="s">
        <v>11</v>
      </c>
      <c r="E303" s="6" t="s">
        <v>5</v>
      </c>
      <c r="F303" s="75" t="s">
        <v>453</v>
      </c>
      <c r="G303" s="6" t="s">
        <v>98</v>
      </c>
      <c r="H303" s="7"/>
      <c r="I303" s="7"/>
      <c r="J303" s="7">
        <v>0</v>
      </c>
      <c r="K303" s="7">
        <v>150</v>
      </c>
      <c r="L303" s="7">
        <f>J303+K303</f>
        <v>150</v>
      </c>
      <c r="M303" s="7"/>
      <c r="N303" s="7">
        <f>L303+M303</f>
        <v>150</v>
      </c>
      <c r="O303" s="7">
        <v>155.8</v>
      </c>
      <c r="P303" s="7">
        <f>N303+O303</f>
        <v>305.8</v>
      </c>
      <c r="Q303" s="7">
        <v>0</v>
      </c>
      <c r="R303" s="7">
        <f>P303+Q303</f>
        <v>305.8</v>
      </c>
      <c r="S303" s="7">
        <v>165.9</v>
      </c>
    </row>
    <row r="304" spans="2:19" ht="17.25">
      <c r="B304" s="25" t="s">
        <v>37</v>
      </c>
      <c r="C304" s="74" t="s">
        <v>82</v>
      </c>
      <c r="D304" s="20" t="s">
        <v>11</v>
      </c>
      <c r="E304" s="20" t="s">
        <v>5</v>
      </c>
      <c r="F304" s="74" t="s">
        <v>263</v>
      </c>
      <c r="G304" s="20"/>
      <c r="H304" s="42">
        <f aca="true" t="shared" si="126" ref="H304:S304">H305</f>
        <v>2779.7</v>
      </c>
      <c r="I304" s="137">
        <f t="shared" si="126"/>
        <v>0</v>
      </c>
      <c r="J304" s="42">
        <f t="shared" si="126"/>
        <v>2779.7</v>
      </c>
      <c r="K304" s="137">
        <f t="shared" si="126"/>
        <v>0</v>
      </c>
      <c r="L304" s="42">
        <f t="shared" si="126"/>
        <v>2779.7</v>
      </c>
      <c r="M304" s="137">
        <f t="shared" si="126"/>
        <v>0</v>
      </c>
      <c r="N304" s="42">
        <f t="shared" si="126"/>
        <v>2779.7</v>
      </c>
      <c r="O304" s="137">
        <f t="shared" si="126"/>
        <v>0</v>
      </c>
      <c r="P304" s="42">
        <f t="shared" si="126"/>
        <v>2779.7</v>
      </c>
      <c r="Q304" s="137">
        <f t="shared" si="126"/>
        <v>0</v>
      </c>
      <c r="R304" s="42">
        <f t="shared" si="126"/>
        <v>2779.7</v>
      </c>
      <c r="S304" s="42">
        <f t="shared" si="126"/>
        <v>1611.1</v>
      </c>
    </row>
    <row r="305" spans="2:19" ht="16.5">
      <c r="B305" s="26" t="s">
        <v>99</v>
      </c>
      <c r="C305" s="78" t="s">
        <v>82</v>
      </c>
      <c r="D305" s="6" t="s">
        <v>11</v>
      </c>
      <c r="E305" s="6" t="s">
        <v>5</v>
      </c>
      <c r="F305" s="78" t="s">
        <v>263</v>
      </c>
      <c r="G305" s="6" t="s">
        <v>98</v>
      </c>
      <c r="H305" s="7">
        <v>2779.7</v>
      </c>
      <c r="I305" s="7"/>
      <c r="J305" s="7">
        <f>H305+I305</f>
        <v>2779.7</v>
      </c>
      <c r="K305" s="7"/>
      <c r="L305" s="7">
        <f>J305+K305</f>
        <v>2779.7</v>
      </c>
      <c r="M305" s="7"/>
      <c r="N305" s="7">
        <f>L305+M305</f>
        <v>2779.7</v>
      </c>
      <c r="O305" s="7"/>
      <c r="P305" s="7">
        <f>N305+O305</f>
        <v>2779.7</v>
      </c>
      <c r="Q305" s="7">
        <v>0</v>
      </c>
      <c r="R305" s="7">
        <f>P305+Q305</f>
        <v>2779.7</v>
      </c>
      <c r="S305" s="7">
        <v>1611.1</v>
      </c>
    </row>
    <row r="306" spans="2:19" ht="49.5">
      <c r="B306" s="25" t="s">
        <v>447</v>
      </c>
      <c r="C306" s="74" t="s">
        <v>82</v>
      </c>
      <c r="D306" s="20" t="s">
        <v>11</v>
      </c>
      <c r="E306" s="20" t="s">
        <v>5</v>
      </c>
      <c r="F306" s="74" t="s">
        <v>454</v>
      </c>
      <c r="G306" s="20"/>
      <c r="H306" s="7"/>
      <c r="I306" s="7"/>
      <c r="J306" s="42">
        <f aca="true" t="shared" si="127" ref="J306:S306">J307</f>
        <v>0</v>
      </c>
      <c r="K306" s="137">
        <f t="shared" si="127"/>
        <v>350</v>
      </c>
      <c r="L306" s="42">
        <f t="shared" si="127"/>
        <v>350</v>
      </c>
      <c r="M306" s="137">
        <f t="shared" si="127"/>
        <v>0</v>
      </c>
      <c r="N306" s="42">
        <f t="shared" si="127"/>
        <v>350</v>
      </c>
      <c r="O306" s="137">
        <f t="shared" si="127"/>
        <v>345.6</v>
      </c>
      <c r="P306" s="42">
        <f t="shared" si="127"/>
        <v>695.6</v>
      </c>
      <c r="Q306" s="137">
        <f t="shared" si="127"/>
        <v>0</v>
      </c>
      <c r="R306" s="42">
        <f t="shared" si="127"/>
        <v>695.6</v>
      </c>
      <c r="S306" s="42">
        <f t="shared" si="127"/>
        <v>629.5</v>
      </c>
    </row>
    <row r="307" spans="2:19" ht="16.5">
      <c r="B307" s="26" t="s">
        <v>99</v>
      </c>
      <c r="C307" s="78" t="s">
        <v>82</v>
      </c>
      <c r="D307" s="6" t="s">
        <v>11</v>
      </c>
      <c r="E307" s="6" t="s">
        <v>5</v>
      </c>
      <c r="F307" s="78" t="s">
        <v>454</v>
      </c>
      <c r="G307" s="6" t="s">
        <v>98</v>
      </c>
      <c r="H307" s="7"/>
      <c r="I307" s="7"/>
      <c r="J307" s="7">
        <v>0</v>
      </c>
      <c r="K307" s="7">
        <v>350</v>
      </c>
      <c r="L307" s="7">
        <f>J307+K307</f>
        <v>350</v>
      </c>
      <c r="M307" s="7"/>
      <c r="N307" s="7">
        <f>L307+M307</f>
        <v>350</v>
      </c>
      <c r="O307" s="7">
        <v>345.6</v>
      </c>
      <c r="P307" s="7">
        <f>N307+O307</f>
        <v>695.6</v>
      </c>
      <c r="Q307" s="7">
        <v>0</v>
      </c>
      <c r="R307" s="7">
        <f>P307+Q307</f>
        <v>695.6</v>
      </c>
      <c r="S307" s="7">
        <v>629.5</v>
      </c>
    </row>
    <row r="308" spans="2:19" ht="19.5" customHeight="1">
      <c r="B308" s="25" t="s">
        <v>278</v>
      </c>
      <c r="C308" s="74" t="s">
        <v>82</v>
      </c>
      <c r="D308" s="20" t="s">
        <v>11</v>
      </c>
      <c r="E308" s="20" t="s">
        <v>5</v>
      </c>
      <c r="F308" s="74" t="s">
        <v>277</v>
      </c>
      <c r="G308" s="20"/>
      <c r="H308" s="21">
        <f aca="true" t="shared" si="128" ref="H308:S308">H309</f>
        <v>200</v>
      </c>
      <c r="I308" s="18">
        <f t="shared" si="128"/>
        <v>0</v>
      </c>
      <c r="J308" s="21">
        <f t="shared" si="128"/>
        <v>200</v>
      </c>
      <c r="K308" s="18">
        <f t="shared" si="128"/>
        <v>-14.3</v>
      </c>
      <c r="L308" s="21">
        <f t="shared" si="128"/>
        <v>185.7</v>
      </c>
      <c r="M308" s="18">
        <f t="shared" si="128"/>
        <v>0</v>
      </c>
      <c r="N308" s="21">
        <f t="shared" si="128"/>
        <v>185.7</v>
      </c>
      <c r="O308" s="18">
        <f t="shared" si="128"/>
        <v>0</v>
      </c>
      <c r="P308" s="21">
        <f t="shared" si="128"/>
        <v>185.7</v>
      </c>
      <c r="Q308" s="18">
        <f t="shared" si="128"/>
        <v>0</v>
      </c>
      <c r="R308" s="21">
        <f t="shared" si="128"/>
        <v>185.7</v>
      </c>
      <c r="S308" s="21">
        <f t="shared" si="128"/>
        <v>56.9</v>
      </c>
    </row>
    <row r="309" spans="2:19" ht="16.5">
      <c r="B309" s="26" t="s">
        <v>99</v>
      </c>
      <c r="C309" s="75" t="s">
        <v>82</v>
      </c>
      <c r="D309" s="6" t="s">
        <v>11</v>
      </c>
      <c r="E309" s="6" t="s">
        <v>5</v>
      </c>
      <c r="F309" s="75" t="s">
        <v>277</v>
      </c>
      <c r="G309" s="6" t="s">
        <v>98</v>
      </c>
      <c r="H309" s="7">
        <v>200</v>
      </c>
      <c r="I309" s="7"/>
      <c r="J309" s="7">
        <f>H309+I309</f>
        <v>200</v>
      </c>
      <c r="K309" s="7">
        <v>-14.3</v>
      </c>
      <c r="L309" s="7">
        <f>J309+K309</f>
        <v>185.7</v>
      </c>
      <c r="M309" s="7"/>
      <c r="N309" s="7">
        <f>L309+M309</f>
        <v>185.7</v>
      </c>
      <c r="O309" s="7"/>
      <c r="P309" s="7">
        <f>N309+O309</f>
        <v>185.7</v>
      </c>
      <c r="Q309" s="7">
        <v>0</v>
      </c>
      <c r="R309" s="7">
        <f>P309+Q309</f>
        <v>185.7</v>
      </c>
      <c r="S309" s="7">
        <v>56.9</v>
      </c>
    </row>
    <row r="310" spans="2:19" ht="16.5" customHeight="1" hidden="1">
      <c r="B310" s="25" t="s">
        <v>281</v>
      </c>
      <c r="C310" s="74" t="s">
        <v>82</v>
      </c>
      <c r="D310" s="20" t="s">
        <v>11</v>
      </c>
      <c r="E310" s="20" t="s">
        <v>5</v>
      </c>
      <c r="F310" s="74" t="s">
        <v>279</v>
      </c>
      <c r="G310" s="20"/>
      <c r="H310" s="21">
        <f aca="true" t="shared" si="129" ref="H310:S310">H311</f>
        <v>0</v>
      </c>
      <c r="I310" s="18">
        <f t="shared" si="129"/>
        <v>0</v>
      </c>
      <c r="J310" s="21">
        <f t="shared" si="129"/>
        <v>0</v>
      </c>
      <c r="K310" s="18">
        <f t="shared" si="129"/>
        <v>0</v>
      </c>
      <c r="L310" s="21">
        <f t="shared" si="129"/>
        <v>0</v>
      </c>
      <c r="M310" s="18">
        <f t="shared" si="129"/>
        <v>0</v>
      </c>
      <c r="N310" s="21">
        <f t="shared" si="129"/>
        <v>0</v>
      </c>
      <c r="O310" s="18">
        <f t="shared" si="129"/>
        <v>0</v>
      </c>
      <c r="P310" s="21">
        <f t="shared" si="129"/>
        <v>0</v>
      </c>
      <c r="Q310" s="18">
        <f t="shared" si="129"/>
        <v>0</v>
      </c>
      <c r="R310" s="21">
        <f t="shared" si="129"/>
        <v>0</v>
      </c>
      <c r="S310" s="21">
        <f t="shared" si="129"/>
        <v>0</v>
      </c>
    </row>
    <row r="311" spans="2:19" ht="16.5" hidden="1">
      <c r="B311" s="26" t="s">
        <v>99</v>
      </c>
      <c r="C311" s="75" t="s">
        <v>82</v>
      </c>
      <c r="D311" s="6" t="s">
        <v>11</v>
      </c>
      <c r="E311" s="6" t="s">
        <v>5</v>
      </c>
      <c r="F311" s="75" t="s">
        <v>279</v>
      </c>
      <c r="G311" s="6" t="s">
        <v>98</v>
      </c>
      <c r="H311" s="7"/>
      <c r="I311" s="7"/>
      <c r="J311" s="7">
        <f>H311+I311</f>
        <v>0</v>
      </c>
      <c r="K311" s="7"/>
      <c r="L311" s="7">
        <f>J311+K311</f>
        <v>0</v>
      </c>
      <c r="M311" s="7"/>
      <c r="N311" s="7">
        <f>L311+M311</f>
        <v>0</v>
      </c>
      <c r="O311" s="7"/>
      <c r="P311" s="7">
        <f>N311+O311</f>
        <v>0</v>
      </c>
      <c r="Q311" s="7"/>
      <c r="R311" s="7">
        <f>P311+Q311</f>
        <v>0</v>
      </c>
      <c r="S311" s="7">
        <f>Q311+R311</f>
        <v>0</v>
      </c>
    </row>
    <row r="312" spans="2:19" ht="17.25">
      <c r="B312" s="25" t="s">
        <v>282</v>
      </c>
      <c r="C312" s="74" t="s">
        <v>82</v>
      </c>
      <c r="D312" s="20" t="s">
        <v>11</v>
      </c>
      <c r="E312" s="20" t="s">
        <v>5</v>
      </c>
      <c r="F312" s="74" t="s">
        <v>280</v>
      </c>
      <c r="G312" s="20"/>
      <c r="H312" s="21">
        <f aca="true" t="shared" si="130" ref="H312:S312">H313</f>
        <v>30</v>
      </c>
      <c r="I312" s="18">
        <f t="shared" si="130"/>
        <v>0</v>
      </c>
      <c r="J312" s="21">
        <f t="shared" si="130"/>
        <v>30</v>
      </c>
      <c r="K312" s="18">
        <f t="shared" si="130"/>
        <v>0</v>
      </c>
      <c r="L312" s="21">
        <f t="shared" si="130"/>
        <v>30</v>
      </c>
      <c r="M312" s="18">
        <f t="shared" si="130"/>
        <v>0</v>
      </c>
      <c r="N312" s="21">
        <f t="shared" si="130"/>
        <v>30</v>
      </c>
      <c r="O312" s="18">
        <f t="shared" si="130"/>
        <v>0</v>
      </c>
      <c r="P312" s="21">
        <f t="shared" si="130"/>
        <v>30</v>
      </c>
      <c r="Q312" s="18">
        <f t="shared" si="130"/>
        <v>0</v>
      </c>
      <c r="R312" s="21">
        <f t="shared" si="130"/>
        <v>30</v>
      </c>
      <c r="S312" s="21">
        <f t="shared" si="130"/>
        <v>0</v>
      </c>
    </row>
    <row r="313" spans="2:19" ht="16.5">
      <c r="B313" s="26" t="s">
        <v>99</v>
      </c>
      <c r="C313" s="75" t="s">
        <v>82</v>
      </c>
      <c r="D313" s="6" t="s">
        <v>11</v>
      </c>
      <c r="E313" s="6" t="s">
        <v>5</v>
      </c>
      <c r="F313" s="75" t="s">
        <v>280</v>
      </c>
      <c r="G313" s="6" t="s">
        <v>98</v>
      </c>
      <c r="H313" s="7">
        <v>30</v>
      </c>
      <c r="I313" s="7"/>
      <c r="J313" s="7">
        <f>H313+I313</f>
        <v>30</v>
      </c>
      <c r="K313" s="7"/>
      <c r="L313" s="7">
        <f>J313+K313</f>
        <v>30</v>
      </c>
      <c r="M313" s="7"/>
      <c r="N313" s="7">
        <f>L313+M313</f>
        <v>30</v>
      </c>
      <c r="O313" s="7"/>
      <c r="P313" s="7">
        <f>N313+O313</f>
        <v>30</v>
      </c>
      <c r="Q313" s="7">
        <v>0</v>
      </c>
      <c r="R313" s="7">
        <f>P313+Q313</f>
        <v>30</v>
      </c>
      <c r="S313" s="7">
        <v>0</v>
      </c>
    </row>
    <row r="314" spans="2:19" ht="33">
      <c r="B314" s="25" t="s">
        <v>442</v>
      </c>
      <c r="C314" s="74" t="s">
        <v>82</v>
      </c>
      <c r="D314" s="20" t="s">
        <v>11</v>
      </c>
      <c r="E314" s="20" t="s">
        <v>5</v>
      </c>
      <c r="F314" s="74" t="s">
        <v>466</v>
      </c>
      <c r="G314" s="20"/>
      <c r="H314" s="7"/>
      <c r="I314" s="7"/>
      <c r="J314" s="21">
        <f aca="true" t="shared" si="131" ref="J314:S314">J315</f>
        <v>0</v>
      </c>
      <c r="K314" s="18">
        <f t="shared" si="131"/>
        <v>14.3</v>
      </c>
      <c r="L314" s="21">
        <f t="shared" si="131"/>
        <v>14.3</v>
      </c>
      <c r="M314" s="18">
        <f t="shared" si="131"/>
        <v>0</v>
      </c>
      <c r="N314" s="21">
        <f t="shared" si="131"/>
        <v>14.3</v>
      </c>
      <c r="O314" s="18">
        <f t="shared" si="131"/>
        <v>0</v>
      </c>
      <c r="P314" s="21">
        <f t="shared" si="131"/>
        <v>14.3</v>
      </c>
      <c r="Q314" s="18">
        <f t="shared" si="131"/>
        <v>0</v>
      </c>
      <c r="R314" s="21">
        <f t="shared" si="131"/>
        <v>14.3</v>
      </c>
      <c r="S314" s="21">
        <f t="shared" si="131"/>
        <v>14.3</v>
      </c>
    </row>
    <row r="315" spans="2:19" ht="16.5">
      <c r="B315" s="26" t="s">
        <v>99</v>
      </c>
      <c r="C315" s="75" t="s">
        <v>82</v>
      </c>
      <c r="D315" s="6" t="s">
        <v>11</v>
      </c>
      <c r="E315" s="6" t="s">
        <v>5</v>
      </c>
      <c r="F315" s="75" t="s">
        <v>466</v>
      </c>
      <c r="G315" s="6" t="s">
        <v>98</v>
      </c>
      <c r="H315" s="7"/>
      <c r="I315" s="7"/>
      <c r="J315" s="7">
        <v>0</v>
      </c>
      <c r="K315" s="7">
        <v>14.3</v>
      </c>
      <c r="L315" s="7">
        <f>J315+K315</f>
        <v>14.3</v>
      </c>
      <c r="M315" s="7"/>
      <c r="N315" s="7">
        <f>L315+M315</f>
        <v>14.3</v>
      </c>
      <c r="O315" s="7"/>
      <c r="P315" s="7">
        <f>N315+O315</f>
        <v>14.3</v>
      </c>
      <c r="Q315" s="7">
        <v>0</v>
      </c>
      <c r="R315" s="7">
        <f>P315+Q315</f>
        <v>14.3</v>
      </c>
      <c r="S315" s="7">
        <v>14.3</v>
      </c>
    </row>
    <row r="316" spans="2:19" ht="17.25">
      <c r="B316" s="23" t="s">
        <v>68</v>
      </c>
      <c r="C316" s="73" t="s">
        <v>82</v>
      </c>
      <c r="D316" s="17" t="s">
        <v>11</v>
      </c>
      <c r="E316" s="17" t="s">
        <v>7</v>
      </c>
      <c r="F316" s="73"/>
      <c r="G316" s="17"/>
      <c r="H316" s="18">
        <f aca="true" t="shared" si="132" ref="H316:S316">H317</f>
        <v>7264.6</v>
      </c>
      <c r="I316" s="18">
        <f t="shared" si="132"/>
        <v>0</v>
      </c>
      <c r="J316" s="18">
        <f t="shared" si="132"/>
        <v>7264.6</v>
      </c>
      <c r="K316" s="18">
        <f t="shared" si="132"/>
        <v>30535.1</v>
      </c>
      <c r="L316" s="18">
        <f t="shared" si="132"/>
        <v>37799.7</v>
      </c>
      <c r="M316" s="18">
        <f t="shared" si="132"/>
        <v>6075.8</v>
      </c>
      <c r="N316" s="18">
        <f t="shared" si="132"/>
        <v>43875.5</v>
      </c>
      <c r="O316" s="18">
        <f t="shared" si="132"/>
        <v>30206.8</v>
      </c>
      <c r="P316" s="18">
        <f t="shared" si="132"/>
        <v>74082.3</v>
      </c>
      <c r="Q316" s="18">
        <f t="shared" si="132"/>
        <v>0</v>
      </c>
      <c r="R316" s="18">
        <f t="shared" si="132"/>
        <v>74082.3</v>
      </c>
      <c r="S316" s="18">
        <f t="shared" si="132"/>
        <v>14277.1</v>
      </c>
    </row>
    <row r="317" spans="2:19" ht="33">
      <c r="B317" s="25" t="s">
        <v>527</v>
      </c>
      <c r="C317" s="116" t="s">
        <v>82</v>
      </c>
      <c r="D317" s="117" t="s">
        <v>11</v>
      </c>
      <c r="E317" s="117" t="s">
        <v>7</v>
      </c>
      <c r="F317" s="116" t="s">
        <v>193</v>
      </c>
      <c r="G317" s="117"/>
      <c r="H317" s="21">
        <f aca="true" t="shared" si="133" ref="H317:S321">H318</f>
        <v>7264.6</v>
      </c>
      <c r="I317" s="18">
        <f t="shared" si="133"/>
        <v>0</v>
      </c>
      <c r="J317" s="21">
        <f t="shared" si="133"/>
        <v>7264.6</v>
      </c>
      <c r="K317" s="18">
        <f t="shared" si="133"/>
        <v>30535.1</v>
      </c>
      <c r="L317" s="21">
        <f t="shared" si="133"/>
        <v>37799.7</v>
      </c>
      <c r="M317" s="18">
        <f t="shared" si="133"/>
        <v>6075.8</v>
      </c>
      <c r="N317" s="21">
        <f t="shared" si="133"/>
        <v>43875.5</v>
      </c>
      <c r="O317" s="18">
        <f t="shared" si="133"/>
        <v>30206.8</v>
      </c>
      <c r="P317" s="21">
        <f t="shared" si="133"/>
        <v>74082.3</v>
      </c>
      <c r="Q317" s="18">
        <f t="shared" si="133"/>
        <v>0</v>
      </c>
      <c r="R317" s="21">
        <f t="shared" si="133"/>
        <v>74082.3</v>
      </c>
      <c r="S317" s="21">
        <f t="shared" si="133"/>
        <v>14277.1</v>
      </c>
    </row>
    <row r="318" spans="2:19" ht="17.25">
      <c r="B318" s="25" t="s">
        <v>306</v>
      </c>
      <c r="C318" s="116" t="s">
        <v>82</v>
      </c>
      <c r="D318" s="117" t="s">
        <v>11</v>
      </c>
      <c r="E318" s="117" t="s">
        <v>7</v>
      </c>
      <c r="F318" s="116" t="s">
        <v>196</v>
      </c>
      <c r="G318" s="117"/>
      <c r="H318" s="21">
        <f aca="true" t="shared" si="134" ref="H318:N318">H321+H319</f>
        <v>7264.6</v>
      </c>
      <c r="I318" s="18">
        <f t="shared" si="134"/>
        <v>0</v>
      </c>
      <c r="J318" s="21">
        <f t="shared" si="134"/>
        <v>7264.6</v>
      </c>
      <c r="K318" s="18">
        <f t="shared" si="134"/>
        <v>30535.1</v>
      </c>
      <c r="L318" s="21">
        <f t="shared" si="134"/>
        <v>37799.7</v>
      </c>
      <c r="M318" s="18">
        <f t="shared" si="134"/>
        <v>6075.8</v>
      </c>
      <c r="N318" s="21">
        <f t="shared" si="134"/>
        <v>43875.5</v>
      </c>
      <c r="O318" s="18">
        <f>O321+O319</f>
        <v>30206.8</v>
      </c>
      <c r="P318" s="21">
        <f>P321+P319</f>
        <v>74082.3</v>
      </c>
      <c r="Q318" s="18">
        <f>Q321+Q319</f>
        <v>0</v>
      </c>
      <c r="R318" s="21">
        <f>R321+R319</f>
        <v>74082.3</v>
      </c>
      <c r="S318" s="21">
        <f>S321+S319</f>
        <v>14277.1</v>
      </c>
    </row>
    <row r="319" spans="2:19" ht="49.5">
      <c r="B319" s="25" t="s">
        <v>443</v>
      </c>
      <c r="C319" s="74" t="s">
        <v>82</v>
      </c>
      <c r="D319" s="20" t="s">
        <v>11</v>
      </c>
      <c r="E319" s="20" t="s">
        <v>7</v>
      </c>
      <c r="F319" s="74" t="s">
        <v>482</v>
      </c>
      <c r="G319" s="20"/>
      <c r="H319" s="21">
        <f t="shared" si="133"/>
        <v>0</v>
      </c>
      <c r="I319" s="112">
        <f t="shared" si="133"/>
        <v>0</v>
      </c>
      <c r="J319" s="21">
        <f t="shared" si="133"/>
        <v>0</v>
      </c>
      <c r="K319" s="112">
        <f t="shared" si="133"/>
        <v>29059</v>
      </c>
      <c r="L319" s="21">
        <f t="shared" si="133"/>
        <v>29059</v>
      </c>
      <c r="M319" s="112">
        <f t="shared" si="133"/>
        <v>0</v>
      </c>
      <c r="N319" s="21">
        <f t="shared" si="133"/>
        <v>29059</v>
      </c>
      <c r="O319" s="112">
        <f t="shared" si="133"/>
        <v>30206.8</v>
      </c>
      <c r="P319" s="21">
        <f t="shared" si="133"/>
        <v>59265.8</v>
      </c>
      <c r="Q319" s="112">
        <f t="shared" si="133"/>
        <v>11104.7</v>
      </c>
      <c r="R319" s="21">
        <f t="shared" si="133"/>
        <v>70370.5</v>
      </c>
      <c r="S319" s="21">
        <f t="shared" si="133"/>
        <v>11421.7</v>
      </c>
    </row>
    <row r="320" spans="2:19" ht="33">
      <c r="B320" s="121" t="s">
        <v>259</v>
      </c>
      <c r="C320" s="78" t="s">
        <v>82</v>
      </c>
      <c r="D320" s="6" t="s">
        <v>11</v>
      </c>
      <c r="E320" s="6" t="s">
        <v>7</v>
      </c>
      <c r="F320" s="78" t="s">
        <v>482</v>
      </c>
      <c r="G320" s="6" t="s">
        <v>95</v>
      </c>
      <c r="H320" s="21"/>
      <c r="I320" s="112"/>
      <c r="J320" s="7">
        <f>H320+I320</f>
        <v>0</v>
      </c>
      <c r="K320" s="142">
        <v>29059</v>
      </c>
      <c r="L320" s="7">
        <f>J320+K320</f>
        <v>29059</v>
      </c>
      <c r="M320" s="142"/>
      <c r="N320" s="7">
        <f>L320+M320</f>
        <v>29059</v>
      </c>
      <c r="O320" s="142">
        <v>30206.8</v>
      </c>
      <c r="P320" s="7">
        <f>N320+O320</f>
        <v>59265.8</v>
      </c>
      <c r="Q320" s="187">
        <v>11104.7</v>
      </c>
      <c r="R320" s="7">
        <f>P320+Q320</f>
        <v>70370.5</v>
      </c>
      <c r="S320" s="7">
        <v>11421.7</v>
      </c>
    </row>
    <row r="321" spans="2:19" ht="17.25">
      <c r="B321" s="25" t="s">
        <v>145</v>
      </c>
      <c r="C321" s="74" t="s">
        <v>82</v>
      </c>
      <c r="D321" s="20" t="s">
        <v>11</v>
      </c>
      <c r="E321" s="20" t="s">
        <v>7</v>
      </c>
      <c r="F321" s="74" t="s">
        <v>483</v>
      </c>
      <c r="G321" s="20"/>
      <c r="H321" s="21">
        <f t="shared" si="133"/>
        <v>7264.6</v>
      </c>
      <c r="I321" s="112">
        <f t="shared" si="133"/>
        <v>0</v>
      </c>
      <c r="J321" s="21">
        <f t="shared" si="133"/>
        <v>7264.6</v>
      </c>
      <c r="K321" s="112">
        <f t="shared" si="133"/>
        <v>1476.1</v>
      </c>
      <c r="L321" s="21">
        <f t="shared" si="133"/>
        <v>8740.7</v>
      </c>
      <c r="M321" s="112">
        <f t="shared" si="133"/>
        <v>6075.8</v>
      </c>
      <c r="N321" s="21">
        <f t="shared" si="133"/>
        <v>14816.5</v>
      </c>
      <c r="O321" s="112">
        <f t="shared" si="133"/>
        <v>0</v>
      </c>
      <c r="P321" s="21">
        <f t="shared" si="133"/>
        <v>14816.5</v>
      </c>
      <c r="Q321" s="112">
        <f t="shared" si="133"/>
        <v>-11104.7</v>
      </c>
      <c r="R321" s="21">
        <f t="shared" si="133"/>
        <v>3711.7999999999993</v>
      </c>
      <c r="S321" s="21">
        <f t="shared" si="133"/>
        <v>2855.4</v>
      </c>
    </row>
    <row r="322" spans="2:19" ht="33">
      <c r="B322" s="121" t="s">
        <v>259</v>
      </c>
      <c r="C322" s="78" t="s">
        <v>82</v>
      </c>
      <c r="D322" s="6" t="s">
        <v>11</v>
      </c>
      <c r="E322" s="6" t="s">
        <v>7</v>
      </c>
      <c r="F322" s="78" t="s">
        <v>483</v>
      </c>
      <c r="G322" s="6" t="s">
        <v>95</v>
      </c>
      <c r="H322" s="7">
        <v>7264.6</v>
      </c>
      <c r="I322" s="7"/>
      <c r="J322" s="7">
        <f>H322+I322</f>
        <v>7264.6</v>
      </c>
      <c r="K322" s="7">
        <v>1476.1</v>
      </c>
      <c r="L322" s="7">
        <f>J322+K322</f>
        <v>8740.7</v>
      </c>
      <c r="M322" s="7">
        <v>6075.8</v>
      </c>
      <c r="N322" s="7">
        <f>L322+M322</f>
        <v>14816.5</v>
      </c>
      <c r="O322" s="7"/>
      <c r="P322" s="7">
        <f>N322+O322</f>
        <v>14816.5</v>
      </c>
      <c r="Q322" s="172">
        <v>-11104.7</v>
      </c>
      <c r="R322" s="7">
        <f>P322+Q322</f>
        <v>3711.7999999999993</v>
      </c>
      <c r="S322" s="7">
        <v>2855.4</v>
      </c>
    </row>
    <row r="323" spans="1:19" ht="16.5">
      <c r="A323" s="60">
        <v>1</v>
      </c>
      <c r="B323" s="27" t="s">
        <v>56</v>
      </c>
      <c r="C323" s="72" t="s">
        <v>82</v>
      </c>
      <c r="D323" s="13" t="s">
        <v>66</v>
      </c>
      <c r="E323" s="13"/>
      <c r="F323" s="72"/>
      <c r="G323" s="13"/>
      <c r="H323" s="14">
        <f aca="true" t="shared" si="135" ref="H323:N323">H324+H349+H338</f>
        <v>11248</v>
      </c>
      <c r="I323" s="14">
        <f t="shared" si="135"/>
        <v>8341.8</v>
      </c>
      <c r="J323" s="14">
        <f t="shared" si="135"/>
        <v>19589.800000000003</v>
      </c>
      <c r="K323" s="14">
        <f t="shared" si="135"/>
        <v>3816.3</v>
      </c>
      <c r="L323" s="14">
        <f t="shared" si="135"/>
        <v>23406.1</v>
      </c>
      <c r="M323" s="14">
        <f t="shared" si="135"/>
        <v>0</v>
      </c>
      <c r="N323" s="14">
        <f t="shared" si="135"/>
        <v>23406.1</v>
      </c>
      <c r="O323" s="14">
        <f>O324+O349+O338</f>
        <v>3050.7</v>
      </c>
      <c r="P323" s="14">
        <f>P324+P349+P338</f>
        <v>26456.8</v>
      </c>
      <c r="Q323" s="14">
        <f>Q324+Q349+Q338</f>
        <v>0.09999999999968168</v>
      </c>
      <c r="R323" s="14">
        <f>R324+R349+R338</f>
        <v>26456.9</v>
      </c>
      <c r="S323" s="14">
        <f>S324+S349+S338</f>
        <v>16715.1</v>
      </c>
    </row>
    <row r="324" spans="1:19" ht="17.25">
      <c r="A324" s="60">
        <v>1</v>
      </c>
      <c r="B324" s="24" t="s">
        <v>69</v>
      </c>
      <c r="C324" s="73" t="s">
        <v>82</v>
      </c>
      <c r="D324" s="17" t="s">
        <v>66</v>
      </c>
      <c r="E324" s="17" t="s">
        <v>5</v>
      </c>
      <c r="F324" s="73"/>
      <c r="G324" s="17"/>
      <c r="H324" s="18">
        <f aca="true" t="shared" si="136" ref="H324:N324">H325+H331</f>
        <v>5214.8</v>
      </c>
      <c r="I324" s="18">
        <f t="shared" si="136"/>
        <v>122.4</v>
      </c>
      <c r="J324" s="18">
        <f t="shared" si="136"/>
        <v>5337.2</v>
      </c>
      <c r="K324" s="18">
        <f t="shared" si="136"/>
        <v>990</v>
      </c>
      <c r="L324" s="18">
        <f t="shared" si="136"/>
        <v>6327.2</v>
      </c>
      <c r="M324" s="18">
        <f t="shared" si="136"/>
        <v>0</v>
      </c>
      <c r="N324" s="18">
        <f t="shared" si="136"/>
        <v>6327.2</v>
      </c>
      <c r="O324" s="18">
        <f>O325+O331</f>
        <v>527.1</v>
      </c>
      <c r="P324" s="18">
        <f>P325+P331</f>
        <v>6854.299999999999</v>
      </c>
      <c r="Q324" s="18">
        <f>Q325+Q331</f>
        <v>0</v>
      </c>
      <c r="R324" s="18">
        <f>R325+R331</f>
        <v>6854.299999999999</v>
      </c>
      <c r="S324" s="18">
        <f>S325+S331</f>
        <v>5190</v>
      </c>
    </row>
    <row r="325" spans="2:19" ht="33.75" hidden="1">
      <c r="B325" s="25" t="s">
        <v>527</v>
      </c>
      <c r="C325" s="116" t="s">
        <v>82</v>
      </c>
      <c r="D325" s="117" t="s">
        <v>66</v>
      </c>
      <c r="E325" s="117" t="s">
        <v>5</v>
      </c>
      <c r="F325" s="116" t="s">
        <v>193</v>
      </c>
      <c r="G325" s="117"/>
      <c r="H325" s="21">
        <f aca="true" t="shared" si="137" ref="H325:S329">H326</f>
        <v>0</v>
      </c>
      <c r="I325" s="18">
        <f t="shared" si="137"/>
        <v>0</v>
      </c>
      <c r="J325" s="21">
        <f t="shared" si="137"/>
        <v>0</v>
      </c>
      <c r="K325" s="18">
        <f t="shared" si="137"/>
        <v>0</v>
      </c>
      <c r="L325" s="21">
        <f t="shared" si="137"/>
        <v>0</v>
      </c>
      <c r="M325" s="18">
        <f t="shared" si="137"/>
        <v>0</v>
      </c>
      <c r="N325" s="21">
        <f t="shared" si="137"/>
        <v>0</v>
      </c>
      <c r="O325" s="18">
        <f t="shared" si="137"/>
        <v>0</v>
      </c>
      <c r="P325" s="21">
        <f t="shared" si="137"/>
        <v>0</v>
      </c>
      <c r="Q325" s="18">
        <f t="shared" si="137"/>
        <v>0</v>
      </c>
      <c r="R325" s="21">
        <f t="shared" si="137"/>
        <v>0</v>
      </c>
      <c r="S325" s="21">
        <f t="shared" si="137"/>
        <v>0</v>
      </c>
    </row>
    <row r="326" spans="2:19" ht="33" hidden="1">
      <c r="B326" s="25" t="s">
        <v>307</v>
      </c>
      <c r="C326" s="116" t="s">
        <v>82</v>
      </c>
      <c r="D326" s="117" t="s">
        <v>66</v>
      </c>
      <c r="E326" s="117" t="s">
        <v>5</v>
      </c>
      <c r="F326" s="116" t="s">
        <v>198</v>
      </c>
      <c r="G326" s="117"/>
      <c r="H326" s="21">
        <f aca="true" t="shared" si="138" ref="H326:N326">H329+H327</f>
        <v>0</v>
      </c>
      <c r="I326" s="21">
        <f t="shared" si="138"/>
        <v>0</v>
      </c>
      <c r="J326" s="21">
        <f t="shared" si="138"/>
        <v>0</v>
      </c>
      <c r="K326" s="21">
        <f t="shared" si="138"/>
        <v>0</v>
      </c>
      <c r="L326" s="21">
        <f t="shared" si="138"/>
        <v>0</v>
      </c>
      <c r="M326" s="21">
        <f t="shared" si="138"/>
        <v>0</v>
      </c>
      <c r="N326" s="21">
        <f t="shared" si="138"/>
        <v>0</v>
      </c>
      <c r="O326" s="21">
        <f>O329+O327</f>
        <v>0</v>
      </c>
      <c r="P326" s="21">
        <f>P329+P327</f>
        <v>0</v>
      </c>
      <c r="Q326" s="21">
        <f>Q329+Q327</f>
        <v>0</v>
      </c>
      <c r="R326" s="21">
        <f>R329+R327</f>
        <v>0</v>
      </c>
      <c r="S326" s="21">
        <f>S329+S327</f>
        <v>0</v>
      </c>
    </row>
    <row r="327" spans="2:19" ht="33.75" hidden="1">
      <c r="B327" s="25" t="s">
        <v>293</v>
      </c>
      <c r="C327" s="74" t="s">
        <v>82</v>
      </c>
      <c r="D327" s="20" t="s">
        <v>66</v>
      </c>
      <c r="E327" s="20" t="s">
        <v>5</v>
      </c>
      <c r="F327" s="74" t="s">
        <v>294</v>
      </c>
      <c r="G327" s="20"/>
      <c r="H327" s="21">
        <f t="shared" si="137"/>
        <v>0</v>
      </c>
      <c r="I327" s="112">
        <f t="shared" si="137"/>
        <v>0</v>
      </c>
      <c r="J327" s="21">
        <f t="shared" si="137"/>
        <v>0</v>
      </c>
      <c r="K327" s="112">
        <f t="shared" si="137"/>
        <v>0</v>
      </c>
      <c r="L327" s="21">
        <f t="shared" si="137"/>
        <v>0</v>
      </c>
      <c r="M327" s="112">
        <f t="shared" si="137"/>
        <v>0</v>
      </c>
      <c r="N327" s="21">
        <f t="shared" si="137"/>
        <v>0</v>
      </c>
      <c r="O327" s="112">
        <f t="shared" si="137"/>
        <v>0</v>
      </c>
      <c r="P327" s="21">
        <f t="shared" si="137"/>
        <v>0</v>
      </c>
      <c r="Q327" s="112">
        <f t="shared" si="137"/>
        <v>0</v>
      </c>
      <c r="R327" s="21">
        <f t="shared" si="137"/>
        <v>0</v>
      </c>
      <c r="S327" s="21">
        <f t="shared" si="137"/>
        <v>0</v>
      </c>
    </row>
    <row r="328" spans="2:19" ht="16.5" hidden="1">
      <c r="B328" s="26" t="s">
        <v>99</v>
      </c>
      <c r="C328" s="78" t="s">
        <v>82</v>
      </c>
      <c r="D328" s="6" t="s">
        <v>66</v>
      </c>
      <c r="E328" s="6" t="s">
        <v>5</v>
      </c>
      <c r="F328" s="78" t="s">
        <v>294</v>
      </c>
      <c r="G328" s="6" t="s">
        <v>98</v>
      </c>
      <c r="H328" s="7"/>
      <c r="I328" s="7"/>
      <c r="J328" s="7">
        <f>H328+I328</f>
        <v>0</v>
      </c>
      <c r="K328" s="7"/>
      <c r="L328" s="7">
        <f>J328+K328</f>
        <v>0</v>
      </c>
      <c r="M328" s="7"/>
      <c r="N328" s="7">
        <f>L328+M328</f>
        <v>0</v>
      </c>
      <c r="O328" s="7"/>
      <c r="P328" s="7">
        <f>N328+O328</f>
        <v>0</v>
      </c>
      <c r="Q328" s="7"/>
      <c r="R328" s="7">
        <f>P328+Q328</f>
        <v>0</v>
      </c>
      <c r="S328" s="7">
        <f>Q328+R328</f>
        <v>0</v>
      </c>
    </row>
    <row r="329" spans="2:19" ht="17.25" hidden="1">
      <c r="B329" s="25" t="s">
        <v>145</v>
      </c>
      <c r="C329" s="74" t="s">
        <v>82</v>
      </c>
      <c r="D329" s="20" t="s">
        <v>66</v>
      </c>
      <c r="E329" s="20" t="s">
        <v>5</v>
      </c>
      <c r="F329" s="74" t="s">
        <v>199</v>
      </c>
      <c r="G329" s="20"/>
      <c r="H329" s="21">
        <f t="shared" si="137"/>
        <v>0</v>
      </c>
      <c r="I329" s="112">
        <f t="shared" si="137"/>
        <v>0</v>
      </c>
      <c r="J329" s="21">
        <f t="shared" si="137"/>
        <v>0</v>
      </c>
      <c r="K329" s="112">
        <f t="shared" si="137"/>
        <v>0</v>
      </c>
      <c r="L329" s="21">
        <f t="shared" si="137"/>
        <v>0</v>
      </c>
      <c r="M329" s="112">
        <f t="shared" si="137"/>
        <v>0</v>
      </c>
      <c r="N329" s="21">
        <f t="shared" si="137"/>
        <v>0</v>
      </c>
      <c r="O329" s="112">
        <f t="shared" si="137"/>
        <v>0</v>
      </c>
      <c r="P329" s="21">
        <f t="shared" si="137"/>
        <v>0</v>
      </c>
      <c r="Q329" s="112">
        <f t="shared" si="137"/>
        <v>0</v>
      </c>
      <c r="R329" s="21">
        <f t="shared" si="137"/>
        <v>0</v>
      </c>
      <c r="S329" s="21">
        <f t="shared" si="137"/>
        <v>0</v>
      </c>
    </row>
    <row r="330" spans="2:19" ht="16.5" hidden="1">
      <c r="B330" s="26" t="s">
        <v>99</v>
      </c>
      <c r="C330" s="78" t="s">
        <v>82</v>
      </c>
      <c r="D330" s="6" t="s">
        <v>66</v>
      </c>
      <c r="E330" s="6" t="s">
        <v>5</v>
      </c>
      <c r="F330" s="78" t="s">
        <v>199</v>
      </c>
      <c r="G330" s="6" t="s">
        <v>98</v>
      </c>
      <c r="H330" s="7"/>
      <c r="I330" s="7"/>
      <c r="J330" s="7">
        <f>H330+I330</f>
        <v>0</v>
      </c>
      <c r="K330" s="7"/>
      <c r="L330" s="7">
        <f>J330+K330</f>
        <v>0</v>
      </c>
      <c r="M330" s="7"/>
      <c r="N330" s="7">
        <f>L330+M330</f>
        <v>0</v>
      </c>
      <c r="O330" s="7"/>
      <c r="P330" s="7">
        <f>N330+O330</f>
        <v>0</v>
      </c>
      <c r="Q330" s="7"/>
      <c r="R330" s="7">
        <f>P330+Q330</f>
        <v>0</v>
      </c>
      <c r="S330" s="7">
        <f>Q330+R330</f>
        <v>0</v>
      </c>
    </row>
    <row r="331" spans="1:19" s="9" customFormat="1" ht="48" customHeight="1">
      <c r="A331" s="60">
        <v>1</v>
      </c>
      <c r="B331" s="25" t="s">
        <v>321</v>
      </c>
      <c r="C331" s="74" t="s">
        <v>82</v>
      </c>
      <c r="D331" s="20" t="s">
        <v>66</v>
      </c>
      <c r="E331" s="20" t="s">
        <v>5</v>
      </c>
      <c r="F331" s="74" t="s">
        <v>217</v>
      </c>
      <c r="G331" s="20"/>
      <c r="H331" s="21">
        <f>H336+H332</f>
        <v>5214.8</v>
      </c>
      <c r="I331" s="21">
        <f>I336+I332</f>
        <v>122.4</v>
      </c>
      <c r="J331" s="21">
        <f aca="true" t="shared" si="139" ref="J331:P331">J336+J332+J334</f>
        <v>5337.2</v>
      </c>
      <c r="K331" s="21">
        <f t="shared" si="139"/>
        <v>990</v>
      </c>
      <c r="L331" s="21">
        <f t="shared" si="139"/>
        <v>6327.2</v>
      </c>
      <c r="M331" s="21">
        <f t="shared" si="139"/>
        <v>0</v>
      </c>
      <c r="N331" s="21">
        <f t="shared" si="139"/>
        <v>6327.2</v>
      </c>
      <c r="O331" s="21">
        <f t="shared" si="139"/>
        <v>527.1</v>
      </c>
      <c r="P331" s="21">
        <f t="shared" si="139"/>
        <v>6854.299999999999</v>
      </c>
      <c r="Q331" s="21">
        <f>Q336+Q332+Q334</f>
        <v>0</v>
      </c>
      <c r="R331" s="21">
        <f>R336+R332+R334</f>
        <v>6854.299999999999</v>
      </c>
      <c r="S331" s="21">
        <f>S336+S332+S334</f>
        <v>5190</v>
      </c>
    </row>
    <row r="332" spans="1:19" s="9" customFormat="1" ht="16.5" customHeight="1">
      <c r="A332" s="60"/>
      <c r="B332" s="25" t="s">
        <v>431</v>
      </c>
      <c r="C332" s="74" t="s">
        <v>82</v>
      </c>
      <c r="D332" s="20" t="s">
        <v>66</v>
      </c>
      <c r="E332" s="20" t="s">
        <v>5</v>
      </c>
      <c r="F332" s="74" t="s">
        <v>429</v>
      </c>
      <c r="G332" s="20"/>
      <c r="H332" s="42">
        <f aca="true" t="shared" si="140" ref="H332:S332">H333</f>
        <v>5074.8</v>
      </c>
      <c r="I332" s="138">
        <f t="shared" si="140"/>
        <v>0</v>
      </c>
      <c r="J332" s="42">
        <f t="shared" si="140"/>
        <v>5074.8</v>
      </c>
      <c r="K332" s="138">
        <f t="shared" si="140"/>
        <v>0</v>
      </c>
      <c r="L332" s="42">
        <f t="shared" si="140"/>
        <v>5074.8</v>
      </c>
      <c r="M332" s="138">
        <f t="shared" si="140"/>
        <v>0</v>
      </c>
      <c r="N332" s="42">
        <f t="shared" si="140"/>
        <v>5074.8</v>
      </c>
      <c r="O332" s="138">
        <f t="shared" si="140"/>
        <v>0</v>
      </c>
      <c r="P332" s="42">
        <f t="shared" si="140"/>
        <v>5074.8</v>
      </c>
      <c r="Q332" s="138">
        <f t="shared" si="140"/>
        <v>0</v>
      </c>
      <c r="R332" s="42">
        <f t="shared" si="140"/>
        <v>5074.8</v>
      </c>
      <c r="S332" s="42">
        <f t="shared" si="140"/>
        <v>4306</v>
      </c>
    </row>
    <row r="333" spans="1:19" s="9" customFormat="1" ht="16.5">
      <c r="A333" s="60"/>
      <c r="B333" s="26" t="s">
        <v>99</v>
      </c>
      <c r="C333" s="75" t="s">
        <v>82</v>
      </c>
      <c r="D333" s="6" t="s">
        <v>66</v>
      </c>
      <c r="E333" s="6" t="s">
        <v>5</v>
      </c>
      <c r="F333" s="75" t="s">
        <v>429</v>
      </c>
      <c r="G333" s="6" t="s">
        <v>98</v>
      </c>
      <c r="H333" s="7">
        <v>5074.8</v>
      </c>
      <c r="I333" s="7"/>
      <c r="J333" s="7">
        <f>H333+I333</f>
        <v>5074.8</v>
      </c>
      <c r="K333" s="7"/>
      <c r="L333" s="7">
        <f>J333+K333</f>
        <v>5074.8</v>
      </c>
      <c r="M333" s="7"/>
      <c r="N333" s="7">
        <f>L333+M333</f>
        <v>5074.8</v>
      </c>
      <c r="O333" s="7"/>
      <c r="P333" s="7">
        <f>N333+O333</f>
        <v>5074.8</v>
      </c>
      <c r="Q333" s="7">
        <v>0</v>
      </c>
      <c r="R333" s="7">
        <f>P333+Q333</f>
        <v>5074.8</v>
      </c>
      <c r="S333" s="7">
        <v>4306</v>
      </c>
    </row>
    <row r="334" spans="1:19" s="9" customFormat="1" ht="49.5">
      <c r="A334" s="60"/>
      <c r="B334" s="25" t="s">
        <v>447</v>
      </c>
      <c r="C334" s="177" t="s">
        <v>82</v>
      </c>
      <c r="D334" s="178" t="s">
        <v>66</v>
      </c>
      <c r="E334" s="178" t="s">
        <v>5</v>
      </c>
      <c r="F334" s="177" t="s">
        <v>459</v>
      </c>
      <c r="G334" s="178"/>
      <c r="H334" s="7"/>
      <c r="I334" s="142"/>
      <c r="J334" s="21">
        <f aca="true" t="shared" si="141" ref="J334:S334">J335</f>
        <v>0</v>
      </c>
      <c r="K334" s="112">
        <f t="shared" si="141"/>
        <v>990</v>
      </c>
      <c r="L334" s="21">
        <f t="shared" si="141"/>
        <v>990</v>
      </c>
      <c r="M334" s="112">
        <f t="shared" si="141"/>
        <v>0</v>
      </c>
      <c r="N334" s="21">
        <f t="shared" si="141"/>
        <v>990</v>
      </c>
      <c r="O334" s="112">
        <f t="shared" si="141"/>
        <v>527.1</v>
      </c>
      <c r="P334" s="21">
        <f t="shared" si="141"/>
        <v>1517.1</v>
      </c>
      <c r="Q334" s="112">
        <f t="shared" si="141"/>
        <v>0</v>
      </c>
      <c r="R334" s="21">
        <f t="shared" si="141"/>
        <v>1517.1</v>
      </c>
      <c r="S334" s="21">
        <f t="shared" si="141"/>
        <v>663.2</v>
      </c>
    </row>
    <row r="335" spans="1:19" s="9" customFormat="1" ht="16.5">
      <c r="A335" s="60"/>
      <c r="B335" s="26" t="s">
        <v>99</v>
      </c>
      <c r="C335" s="75" t="s">
        <v>82</v>
      </c>
      <c r="D335" s="6" t="s">
        <v>66</v>
      </c>
      <c r="E335" s="6" t="s">
        <v>5</v>
      </c>
      <c r="F335" s="75" t="s">
        <v>459</v>
      </c>
      <c r="G335" s="6" t="s">
        <v>98</v>
      </c>
      <c r="H335" s="7"/>
      <c r="I335" s="142"/>
      <c r="J335" s="7">
        <v>0</v>
      </c>
      <c r="K335" s="7">
        <v>990</v>
      </c>
      <c r="L335" s="7">
        <f>J335+K335</f>
        <v>990</v>
      </c>
      <c r="M335" s="7"/>
      <c r="N335" s="7">
        <f>L335+M335</f>
        <v>990</v>
      </c>
      <c r="O335" s="7">
        <v>527.1</v>
      </c>
      <c r="P335" s="7">
        <f>N335+O335</f>
        <v>1517.1</v>
      </c>
      <c r="Q335" s="7">
        <v>0</v>
      </c>
      <c r="R335" s="7">
        <f>P335+Q335</f>
        <v>1517.1</v>
      </c>
      <c r="S335" s="7">
        <v>663.2</v>
      </c>
    </row>
    <row r="336" spans="1:19" ht="32.25" customHeight="1">
      <c r="A336" s="60">
        <v>1</v>
      </c>
      <c r="B336" s="25" t="s">
        <v>145</v>
      </c>
      <c r="C336" s="74" t="s">
        <v>82</v>
      </c>
      <c r="D336" s="20" t="s">
        <v>66</v>
      </c>
      <c r="E336" s="20" t="s">
        <v>5</v>
      </c>
      <c r="F336" s="74" t="s">
        <v>218</v>
      </c>
      <c r="G336" s="20"/>
      <c r="H336" s="21">
        <f aca="true" t="shared" si="142" ref="H336:S336">H337</f>
        <v>140</v>
      </c>
      <c r="I336" s="112">
        <f t="shared" si="142"/>
        <v>122.4</v>
      </c>
      <c r="J336" s="21">
        <f t="shared" si="142"/>
        <v>262.4</v>
      </c>
      <c r="K336" s="112">
        <f t="shared" si="142"/>
        <v>0</v>
      </c>
      <c r="L336" s="21">
        <f t="shared" si="142"/>
        <v>262.4</v>
      </c>
      <c r="M336" s="112">
        <f t="shared" si="142"/>
        <v>0</v>
      </c>
      <c r="N336" s="21">
        <f t="shared" si="142"/>
        <v>262.4</v>
      </c>
      <c r="O336" s="112">
        <f t="shared" si="142"/>
        <v>0</v>
      </c>
      <c r="P336" s="21">
        <f t="shared" si="142"/>
        <v>262.4</v>
      </c>
      <c r="Q336" s="112">
        <f t="shared" si="142"/>
        <v>0</v>
      </c>
      <c r="R336" s="21">
        <f t="shared" si="142"/>
        <v>262.4</v>
      </c>
      <c r="S336" s="21">
        <f t="shared" si="142"/>
        <v>220.8</v>
      </c>
    </row>
    <row r="337" spans="1:19" s="9" customFormat="1" ht="16.5">
      <c r="A337" s="60">
        <v>1</v>
      </c>
      <c r="B337" s="26" t="s">
        <v>99</v>
      </c>
      <c r="C337" s="78" t="s">
        <v>82</v>
      </c>
      <c r="D337" s="6" t="s">
        <v>66</v>
      </c>
      <c r="E337" s="6" t="s">
        <v>5</v>
      </c>
      <c r="F337" s="78" t="s">
        <v>218</v>
      </c>
      <c r="G337" s="6" t="s">
        <v>98</v>
      </c>
      <c r="H337" s="7">
        <f>70+70</f>
        <v>140</v>
      </c>
      <c r="I337" s="7">
        <v>122.4</v>
      </c>
      <c r="J337" s="7">
        <f>H337+I337</f>
        <v>262.4</v>
      </c>
      <c r="K337" s="7"/>
      <c r="L337" s="7">
        <f>J337+K337</f>
        <v>262.4</v>
      </c>
      <c r="M337" s="7"/>
      <c r="N337" s="7">
        <f>L337+M337</f>
        <v>262.4</v>
      </c>
      <c r="O337" s="7"/>
      <c r="P337" s="7">
        <f>N337+O337</f>
        <v>262.4</v>
      </c>
      <c r="Q337" s="7">
        <v>0</v>
      </c>
      <c r="R337" s="7">
        <f>P337+Q337</f>
        <v>262.4</v>
      </c>
      <c r="S337" s="7">
        <v>220.8</v>
      </c>
    </row>
    <row r="338" spans="1:19" s="9" customFormat="1" ht="17.25">
      <c r="A338" s="60"/>
      <c r="B338" s="24" t="s">
        <v>428</v>
      </c>
      <c r="C338" s="73" t="s">
        <v>82</v>
      </c>
      <c r="D338" s="17" t="s">
        <v>66</v>
      </c>
      <c r="E338" s="17" t="s">
        <v>15</v>
      </c>
      <c r="F338" s="73"/>
      <c r="G338" s="17"/>
      <c r="H338" s="18">
        <f aca="true" t="shared" si="143" ref="H338:N338">H339+H342</f>
        <v>0</v>
      </c>
      <c r="I338" s="18">
        <f t="shared" si="143"/>
        <v>8219.4</v>
      </c>
      <c r="J338" s="18">
        <f t="shared" si="143"/>
        <v>8219.4</v>
      </c>
      <c r="K338" s="18">
        <f t="shared" si="143"/>
        <v>1950</v>
      </c>
      <c r="L338" s="18">
        <f t="shared" si="143"/>
        <v>10169.4</v>
      </c>
      <c r="M338" s="18">
        <f t="shared" si="143"/>
        <v>0</v>
      </c>
      <c r="N338" s="18">
        <f t="shared" si="143"/>
        <v>10169.4</v>
      </c>
      <c r="O338" s="18">
        <f>O339+O342</f>
        <v>1734.1</v>
      </c>
      <c r="P338" s="18">
        <f>P339+P342</f>
        <v>11903.5</v>
      </c>
      <c r="Q338" s="18">
        <f>Q339+Q342</f>
        <v>0</v>
      </c>
      <c r="R338" s="18">
        <f>R339+R342</f>
        <v>11903.5</v>
      </c>
      <c r="S338" s="18">
        <f>S339+S342</f>
        <v>6917.3</v>
      </c>
    </row>
    <row r="339" spans="1:19" s="9" customFormat="1" ht="49.5">
      <c r="A339" s="60"/>
      <c r="B339" s="115" t="s">
        <v>525</v>
      </c>
      <c r="C339" s="74" t="s">
        <v>82</v>
      </c>
      <c r="D339" s="20" t="s">
        <v>66</v>
      </c>
      <c r="E339" s="20" t="s">
        <v>15</v>
      </c>
      <c r="F339" s="74" t="s">
        <v>179</v>
      </c>
      <c r="G339" s="20"/>
      <c r="H339" s="21">
        <f aca="true" t="shared" si="144" ref="H339:S340">H340</f>
        <v>0</v>
      </c>
      <c r="I339" s="18">
        <f t="shared" si="144"/>
        <v>66</v>
      </c>
      <c r="J339" s="21">
        <f t="shared" si="144"/>
        <v>66</v>
      </c>
      <c r="K339" s="18">
        <f t="shared" si="144"/>
        <v>0</v>
      </c>
      <c r="L339" s="21">
        <f t="shared" si="144"/>
        <v>66</v>
      </c>
      <c r="M339" s="18">
        <f t="shared" si="144"/>
        <v>0</v>
      </c>
      <c r="N339" s="21">
        <f t="shared" si="144"/>
        <v>66</v>
      </c>
      <c r="O339" s="18">
        <f t="shared" si="144"/>
        <v>0</v>
      </c>
      <c r="P339" s="21">
        <f t="shared" si="144"/>
        <v>66</v>
      </c>
      <c r="Q339" s="18">
        <f t="shared" si="144"/>
        <v>0</v>
      </c>
      <c r="R339" s="21">
        <f t="shared" si="144"/>
        <v>66</v>
      </c>
      <c r="S339" s="21">
        <f t="shared" si="144"/>
        <v>56</v>
      </c>
    </row>
    <row r="340" spans="1:19" s="9" customFormat="1" ht="17.25">
      <c r="A340" s="60"/>
      <c r="B340" s="25" t="s">
        <v>145</v>
      </c>
      <c r="C340" s="74" t="s">
        <v>82</v>
      </c>
      <c r="D340" s="20" t="s">
        <v>66</v>
      </c>
      <c r="E340" s="20" t="s">
        <v>15</v>
      </c>
      <c r="F340" s="74" t="s">
        <v>180</v>
      </c>
      <c r="G340" s="20"/>
      <c r="H340" s="21">
        <f t="shared" si="144"/>
        <v>0</v>
      </c>
      <c r="I340" s="18">
        <f t="shared" si="144"/>
        <v>66</v>
      </c>
      <c r="J340" s="21">
        <f t="shared" si="144"/>
        <v>66</v>
      </c>
      <c r="K340" s="18">
        <f t="shared" si="144"/>
        <v>0</v>
      </c>
      <c r="L340" s="21">
        <f t="shared" si="144"/>
        <v>66</v>
      </c>
      <c r="M340" s="18">
        <f t="shared" si="144"/>
        <v>0</v>
      </c>
      <c r="N340" s="21">
        <f t="shared" si="144"/>
        <v>66</v>
      </c>
      <c r="O340" s="18">
        <f t="shared" si="144"/>
        <v>0</v>
      </c>
      <c r="P340" s="21">
        <f t="shared" si="144"/>
        <v>66</v>
      </c>
      <c r="Q340" s="18">
        <f t="shared" si="144"/>
        <v>0</v>
      </c>
      <c r="R340" s="21">
        <f t="shared" si="144"/>
        <v>66</v>
      </c>
      <c r="S340" s="21">
        <f t="shared" si="144"/>
        <v>56</v>
      </c>
    </row>
    <row r="341" spans="1:19" s="9" customFormat="1" ht="16.5">
      <c r="A341" s="60"/>
      <c r="B341" s="26" t="s">
        <v>99</v>
      </c>
      <c r="C341" s="75" t="s">
        <v>82</v>
      </c>
      <c r="D341" s="6" t="s">
        <v>66</v>
      </c>
      <c r="E341" s="6" t="s">
        <v>15</v>
      </c>
      <c r="F341" s="75" t="s">
        <v>180</v>
      </c>
      <c r="G341" s="6" t="s">
        <v>98</v>
      </c>
      <c r="H341" s="7">
        <v>0</v>
      </c>
      <c r="I341" s="7">
        <v>66</v>
      </c>
      <c r="J341" s="7">
        <f>H341+I341</f>
        <v>66</v>
      </c>
      <c r="K341" s="7"/>
      <c r="L341" s="7">
        <f>J341+K341</f>
        <v>66</v>
      </c>
      <c r="M341" s="7"/>
      <c r="N341" s="7">
        <f>L341+M341</f>
        <v>66</v>
      </c>
      <c r="O341" s="7"/>
      <c r="P341" s="7">
        <f>N341+O341</f>
        <v>66</v>
      </c>
      <c r="Q341" s="7">
        <v>0</v>
      </c>
      <c r="R341" s="7">
        <v>66</v>
      </c>
      <c r="S341" s="7">
        <v>56</v>
      </c>
    </row>
    <row r="342" spans="1:19" s="9" customFormat="1" ht="49.5">
      <c r="A342" s="60"/>
      <c r="B342" s="25" t="s">
        <v>321</v>
      </c>
      <c r="C342" s="74" t="s">
        <v>82</v>
      </c>
      <c r="D342" s="20" t="s">
        <v>66</v>
      </c>
      <c r="E342" s="20" t="s">
        <v>15</v>
      </c>
      <c r="F342" s="74" t="s">
        <v>217</v>
      </c>
      <c r="G342" s="20"/>
      <c r="H342" s="21">
        <f>H347+H343</f>
        <v>0</v>
      </c>
      <c r="I342" s="21">
        <f>I347+I343</f>
        <v>8153.4</v>
      </c>
      <c r="J342" s="21">
        <f aca="true" t="shared" si="145" ref="J342:P342">J347+J343+J345</f>
        <v>8153.4</v>
      </c>
      <c r="K342" s="21">
        <f t="shared" si="145"/>
        <v>1950</v>
      </c>
      <c r="L342" s="21">
        <f t="shared" si="145"/>
        <v>10103.4</v>
      </c>
      <c r="M342" s="21">
        <f t="shared" si="145"/>
        <v>0</v>
      </c>
      <c r="N342" s="21">
        <f t="shared" si="145"/>
        <v>10103.4</v>
      </c>
      <c r="O342" s="21">
        <f t="shared" si="145"/>
        <v>1734.1</v>
      </c>
      <c r="P342" s="21">
        <f t="shared" si="145"/>
        <v>11837.5</v>
      </c>
      <c r="Q342" s="21">
        <f>Q347+Q343+Q345</f>
        <v>0</v>
      </c>
      <c r="R342" s="21">
        <f>R347+R343+R345</f>
        <v>11837.5</v>
      </c>
      <c r="S342" s="21">
        <f>S347+S343+S345</f>
        <v>6861.3</v>
      </c>
    </row>
    <row r="343" spans="1:19" s="9" customFormat="1" ht="17.25">
      <c r="A343" s="60"/>
      <c r="B343" s="25" t="s">
        <v>432</v>
      </c>
      <c r="C343" s="74" t="s">
        <v>82</v>
      </c>
      <c r="D343" s="20" t="s">
        <v>66</v>
      </c>
      <c r="E343" s="20" t="s">
        <v>15</v>
      </c>
      <c r="F343" s="74" t="s">
        <v>430</v>
      </c>
      <c r="G343" s="20"/>
      <c r="H343" s="42">
        <f aca="true" t="shared" si="146" ref="H343:S343">H344</f>
        <v>0</v>
      </c>
      <c r="I343" s="137">
        <f t="shared" si="146"/>
        <v>8083.4</v>
      </c>
      <c r="J343" s="42">
        <f t="shared" si="146"/>
        <v>8083.4</v>
      </c>
      <c r="K343" s="137">
        <f t="shared" si="146"/>
        <v>0</v>
      </c>
      <c r="L343" s="42">
        <f t="shared" si="146"/>
        <v>8083.4</v>
      </c>
      <c r="M343" s="137">
        <f t="shared" si="146"/>
        <v>0</v>
      </c>
      <c r="N343" s="42">
        <f t="shared" si="146"/>
        <v>8083.4</v>
      </c>
      <c r="O343" s="137">
        <f t="shared" si="146"/>
        <v>0</v>
      </c>
      <c r="P343" s="42">
        <f t="shared" si="146"/>
        <v>8083.4</v>
      </c>
      <c r="Q343" s="137">
        <f t="shared" si="146"/>
        <v>0</v>
      </c>
      <c r="R343" s="42">
        <f t="shared" si="146"/>
        <v>8083.4</v>
      </c>
      <c r="S343" s="42">
        <f t="shared" si="146"/>
        <v>4669</v>
      </c>
    </row>
    <row r="344" spans="1:19" s="9" customFormat="1" ht="16.5">
      <c r="A344" s="60"/>
      <c r="B344" s="26" t="s">
        <v>99</v>
      </c>
      <c r="C344" s="75" t="s">
        <v>82</v>
      </c>
      <c r="D344" s="6" t="s">
        <v>66</v>
      </c>
      <c r="E344" s="6" t="s">
        <v>15</v>
      </c>
      <c r="F344" s="75" t="s">
        <v>430</v>
      </c>
      <c r="G344" s="6" t="s">
        <v>98</v>
      </c>
      <c r="H344" s="7">
        <v>0</v>
      </c>
      <c r="I344" s="7">
        <v>8083.4</v>
      </c>
      <c r="J344" s="7">
        <f>H344+I344</f>
        <v>8083.4</v>
      </c>
      <c r="K344" s="7"/>
      <c r="L344" s="7">
        <f>J344+K344</f>
        <v>8083.4</v>
      </c>
      <c r="M344" s="7"/>
      <c r="N344" s="7">
        <f>L344+M344</f>
        <v>8083.4</v>
      </c>
      <c r="O344" s="7"/>
      <c r="P344" s="7">
        <f>N344+O344</f>
        <v>8083.4</v>
      </c>
      <c r="Q344" s="7">
        <v>0</v>
      </c>
      <c r="R344" s="7">
        <f>P344+Q344</f>
        <v>8083.4</v>
      </c>
      <c r="S344" s="7">
        <v>4669</v>
      </c>
    </row>
    <row r="345" spans="1:19" s="9" customFormat="1" ht="49.5">
      <c r="A345" s="60"/>
      <c r="B345" s="25" t="s">
        <v>447</v>
      </c>
      <c r="C345" s="177" t="s">
        <v>82</v>
      </c>
      <c r="D345" s="178" t="s">
        <v>66</v>
      </c>
      <c r="E345" s="178" t="s">
        <v>15</v>
      </c>
      <c r="F345" s="177" t="s">
        <v>460</v>
      </c>
      <c r="G345" s="178"/>
      <c r="H345" s="7"/>
      <c r="I345" s="142"/>
      <c r="J345" s="42">
        <f aca="true" t="shared" si="147" ref="J345:S345">J346</f>
        <v>0</v>
      </c>
      <c r="K345" s="137">
        <f t="shared" si="147"/>
        <v>1600</v>
      </c>
      <c r="L345" s="42">
        <f t="shared" si="147"/>
        <v>1600</v>
      </c>
      <c r="M345" s="137">
        <f t="shared" si="147"/>
        <v>0</v>
      </c>
      <c r="N345" s="42">
        <f t="shared" si="147"/>
        <v>1600</v>
      </c>
      <c r="O345" s="137">
        <f t="shared" si="147"/>
        <v>1734.1</v>
      </c>
      <c r="P345" s="42">
        <f t="shared" si="147"/>
        <v>3334.1</v>
      </c>
      <c r="Q345" s="137">
        <f t="shared" si="147"/>
        <v>0</v>
      </c>
      <c r="R345" s="42">
        <f t="shared" si="147"/>
        <v>3334.1</v>
      </c>
      <c r="S345" s="42">
        <f t="shared" si="147"/>
        <v>2145.8</v>
      </c>
    </row>
    <row r="346" spans="1:19" s="9" customFormat="1" ht="16.5">
      <c r="A346" s="60"/>
      <c r="B346" s="26" t="s">
        <v>99</v>
      </c>
      <c r="C346" s="75" t="s">
        <v>82</v>
      </c>
      <c r="D346" s="6" t="s">
        <v>66</v>
      </c>
      <c r="E346" s="6" t="s">
        <v>15</v>
      </c>
      <c r="F346" s="75" t="s">
        <v>460</v>
      </c>
      <c r="G346" s="6" t="s">
        <v>98</v>
      </c>
      <c r="H346" s="7"/>
      <c r="I346" s="142"/>
      <c r="J346" s="7">
        <v>0</v>
      </c>
      <c r="K346" s="7">
        <v>1600</v>
      </c>
      <c r="L346" s="7">
        <f>J346+K346</f>
        <v>1600</v>
      </c>
      <c r="M346" s="7"/>
      <c r="N346" s="7">
        <f>L346+M346</f>
        <v>1600</v>
      </c>
      <c r="O346" s="7">
        <v>1734.1</v>
      </c>
      <c r="P346" s="7">
        <f>N346+O346</f>
        <v>3334.1</v>
      </c>
      <c r="Q346" s="7">
        <v>0</v>
      </c>
      <c r="R346" s="7">
        <f>P346+Q346</f>
        <v>3334.1</v>
      </c>
      <c r="S346" s="7">
        <v>2145.8</v>
      </c>
    </row>
    <row r="347" spans="1:19" s="9" customFormat="1" ht="17.25">
      <c r="A347" s="60"/>
      <c r="B347" s="25" t="s">
        <v>145</v>
      </c>
      <c r="C347" s="74" t="s">
        <v>82</v>
      </c>
      <c r="D347" s="20" t="s">
        <v>66</v>
      </c>
      <c r="E347" s="20" t="s">
        <v>15</v>
      </c>
      <c r="F347" s="74" t="s">
        <v>218</v>
      </c>
      <c r="G347" s="20"/>
      <c r="H347" s="21">
        <f aca="true" t="shared" si="148" ref="H347:S347">H348</f>
        <v>0</v>
      </c>
      <c r="I347" s="112">
        <f t="shared" si="148"/>
        <v>70</v>
      </c>
      <c r="J347" s="21">
        <f t="shared" si="148"/>
        <v>70</v>
      </c>
      <c r="K347" s="112">
        <f t="shared" si="148"/>
        <v>350</v>
      </c>
      <c r="L347" s="21">
        <f t="shared" si="148"/>
        <v>420</v>
      </c>
      <c r="M347" s="112">
        <f t="shared" si="148"/>
        <v>0</v>
      </c>
      <c r="N347" s="21">
        <f t="shared" si="148"/>
        <v>420</v>
      </c>
      <c r="O347" s="112">
        <f t="shared" si="148"/>
        <v>0</v>
      </c>
      <c r="P347" s="21">
        <f t="shared" si="148"/>
        <v>420</v>
      </c>
      <c r="Q347" s="112">
        <f t="shared" si="148"/>
        <v>0</v>
      </c>
      <c r="R347" s="21">
        <f t="shared" si="148"/>
        <v>420</v>
      </c>
      <c r="S347" s="21">
        <f t="shared" si="148"/>
        <v>46.5</v>
      </c>
    </row>
    <row r="348" spans="1:19" s="9" customFormat="1" ht="16.5">
      <c r="A348" s="60"/>
      <c r="B348" s="26" t="s">
        <v>99</v>
      </c>
      <c r="C348" s="75" t="s">
        <v>82</v>
      </c>
      <c r="D348" s="6" t="s">
        <v>66</v>
      </c>
      <c r="E348" s="6" t="s">
        <v>15</v>
      </c>
      <c r="F348" s="75" t="s">
        <v>218</v>
      </c>
      <c r="G348" s="6" t="s">
        <v>98</v>
      </c>
      <c r="H348" s="7">
        <v>0</v>
      </c>
      <c r="I348" s="7">
        <v>70</v>
      </c>
      <c r="J348" s="7">
        <f>H348+I348</f>
        <v>70</v>
      </c>
      <c r="K348" s="7">
        <v>350</v>
      </c>
      <c r="L348" s="7">
        <f>J348+K348</f>
        <v>420</v>
      </c>
      <c r="M348" s="7"/>
      <c r="N348" s="7">
        <f>L348+M348</f>
        <v>420</v>
      </c>
      <c r="O348" s="7"/>
      <c r="P348" s="7">
        <f>N348+O348</f>
        <v>420</v>
      </c>
      <c r="Q348" s="7">
        <v>0</v>
      </c>
      <c r="R348" s="7">
        <f>P348+Q348</f>
        <v>420</v>
      </c>
      <c r="S348" s="7">
        <v>46.5</v>
      </c>
    </row>
    <row r="349" spans="1:19" ht="18" customHeight="1">
      <c r="A349" s="60">
        <v>1</v>
      </c>
      <c r="B349" s="24" t="s">
        <v>70</v>
      </c>
      <c r="C349" s="73" t="s">
        <v>82</v>
      </c>
      <c r="D349" s="17" t="s">
        <v>66</v>
      </c>
      <c r="E349" s="17" t="s">
        <v>8</v>
      </c>
      <c r="F349" s="73"/>
      <c r="G349" s="17"/>
      <c r="H349" s="18">
        <f aca="true" t="shared" si="149" ref="H349:N349">H350+H355+H364+H370</f>
        <v>6033.200000000001</v>
      </c>
      <c r="I349" s="18">
        <f t="shared" si="149"/>
        <v>0</v>
      </c>
      <c r="J349" s="18">
        <f t="shared" si="149"/>
        <v>6033.200000000001</v>
      </c>
      <c r="K349" s="18">
        <f t="shared" si="149"/>
        <v>876.3</v>
      </c>
      <c r="L349" s="18">
        <f t="shared" si="149"/>
        <v>6909.5</v>
      </c>
      <c r="M349" s="18">
        <f t="shared" si="149"/>
        <v>0</v>
      </c>
      <c r="N349" s="18">
        <f t="shared" si="149"/>
        <v>6909.5</v>
      </c>
      <c r="O349" s="18">
        <f>O350+O355+O364+O370</f>
        <v>789.5</v>
      </c>
      <c r="P349" s="18">
        <f>P350+P355+P364+P370</f>
        <v>7699</v>
      </c>
      <c r="Q349" s="18">
        <f>Q350+Q355+Q364+Q370</f>
        <v>0.09999999999968168</v>
      </c>
      <c r="R349" s="18">
        <f>R350+R355+R364+R370</f>
        <v>7699.1</v>
      </c>
      <c r="S349" s="18">
        <f>S350+S355+S364+S370</f>
        <v>4607.8</v>
      </c>
    </row>
    <row r="350" spans="1:19" ht="49.5" customHeight="1">
      <c r="A350" s="60">
        <v>1</v>
      </c>
      <c r="B350" s="19" t="s">
        <v>54</v>
      </c>
      <c r="C350" s="74" t="s">
        <v>82</v>
      </c>
      <c r="D350" s="20" t="s">
        <v>66</v>
      </c>
      <c r="E350" s="20" t="s">
        <v>8</v>
      </c>
      <c r="F350" s="74" t="s">
        <v>163</v>
      </c>
      <c r="G350" s="20"/>
      <c r="H350" s="42">
        <f aca="true" t="shared" si="150" ref="H350:S351">H351</f>
        <v>765.3</v>
      </c>
      <c r="I350" s="137">
        <f t="shared" si="150"/>
        <v>0</v>
      </c>
      <c r="J350" s="42">
        <f t="shared" si="150"/>
        <v>765.3</v>
      </c>
      <c r="K350" s="137">
        <f t="shared" si="150"/>
        <v>0</v>
      </c>
      <c r="L350" s="42">
        <f t="shared" si="150"/>
        <v>765.3</v>
      </c>
      <c r="M350" s="137">
        <f t="shared" si="150"/>
        <v>0</v>
      </c>
      <c r="N350" s="42">
        <f t="shared" si="150"/>
        <v>765.3</v>
      </c>
      <c r="O350" s="137">
        <f t="shared" si="150"/>
        <v>0</v>
      </c>
      <c r="P350" s="42">
        <f t="shared" si="150"/>
        <v>765.3</v>
      </c>
      <c r="Q350" s="137">
        <f t="shared" si="150"/>
        <v>0</v>
      </c>
      <c r="R350" s="42">
        <f t="shared" si="150"/>
        <v>765.3</v>
      </c>
      <c r="S350" s="42">
        <f t="shared" si="150"/>
        <v>522.2</v>
      </c>
    </row>
    <row r="351" spans="1:19" ht="33" customHeight="1">
      <c r="A351" s="60">
        <v>1</v>
      </c>
      <c r="B351" s="19" t="s">
        <v>110</v>
      </c>
      <c r="C351" s="74" t="s">
        <v>82</v>
      </c>
      <c r="D351" s="20" t="s">
        <v>66</v>
      </c>
      <c r="E351" s="20" t="s">
        <v>8</v>
      </c>
      <c r="F351" s="74" t="s">
        <v>164</v>
      </c>
      <c r="G351" s="20"/>
      <c r="H351" s="21">
        <f t="shared" si="150"/>
        <v>765.3</v>
      </c>
      <c r="I351" s="112">
        <f t="shared" si="150"/>
        <v>0</v>
      </c>
      <c r="J351" s="21">
        <f t="shared" si="150"/>
        <v>765.3</v>
      </c>
      <c r="K351" s="112">
        <f t="shared" si="150"/>
        <v>0</v>
      </c>
      <c r="L351" s="21">
        <f t="shared" si="150"/>
        <v>765.3</v>
      </c>
      <c r="M351" s="112">
        <f t="shared" si="150"/>
        <v>0</v>
      </c>
      <c r="N351" s="21">
        <f t="shared" si="150"/>
        <v>765.3</v>
      </c>
      <c r="O351" s="112">
        <f t="shared" si="150"/>
        <v>0</v>
      </c>
      <c r="P351" s="21">
        <f t="shared" si="150"/>
        <v>765.3</v>
      </c>
      <c r="Q351" s="112">
        <f t="shared" si="150"/>
        <v>0</v>
      </c>
      <c r="R351" s="21">
        <f t="shared" si="150"/>
        <v>765.3</v>
      </c>
      <c r="S351" s="21">
        <f t="shared" si="150"/>
        <v>522.2</v>
      </c>
    </row>
    <row r="352" spans="1:19" ht="17.25">
      <c r="A352" s="60">
        <v>1</v>
      </c>
      <c r="B352" s="19" t="s">
        <v>111</v>
      </c>
      <c r="C352" s="74" t="s">
        <v>82</v>
      </c>
      <c r="D352" s="20" t="s">
        <v>66</v>
      </c>
      <c r="E352" s="20" t="s">
        <v>8</v>
      </c>
      <c r="F352" s="74" t="s">
        <v>165</v>
      </c>
      <c r="G352" s="20"/>
      <c r="H352" s="21">
        <f aca="true" t="shared" si="151" ref="H352:N352">H354+H353</f>
        <v>765.3</v>
      </c>
      <c r="I352" s="112">
        <f t="shared" si="151"/>
        <v>0</v>
      </c>
      <c r="J352" s="21">
        <f t="shared" si="151"/>
        <v>765.3</v>
      </c>
      <c r="K352" s="112">
        <f t="shared" si="151"/>
        <v>0</v>
      </c>
      <c r="L352" s="21">
        <f t="shared" si="151"/>
        <v>765.3</v>
      </c>
      <c r="M352" s="112">
        <f t="shared" si="151"/>
        <v>0</v>
      </c>
      <c r="N352" s="21">
        <f t="shared" si="151"/>
        <v>765.3</v>
      </c>
      <c r="O352" s="112">
        <f>O354+O353</f>
        <v>0</v>
      </c>
      <c r="P352" s="21">
        <f>P354+P353</f>
        <v>765.3</v>
      </c>
      <c r="Q352" s="112">
        <f>Q354+Q353</f>
        <v>0</v>
      </c>
      <c r="R352" s="21">
        <f>R354+R353</f>
        <v>765.3</v>
      </c>
      <c r="S352" s="21">
        <f>S354+S353</f>
        <v>522.2</v>
      </c>
    </row>
    <row r="353" spans="1:19" ht="66.75" customHeight="1">
      <c r="A353" s="60">
        <v>1</v>
      </c>
      <c r="B353" s="107" t="s">
        <v>112</v>
      </c>
      <c r="C353" s="75" t="s">
        <v>82</v>
      </c>
      <c r="D353" s="6" t="s">
        <v>66</v>
      </c>
      <c r="E353" s="6" t="s">
        <v>8</v>
      </c>
      <c r="F353" s="75" t="s">
        <v>165</v>
      </c>
      <c r="G353" s="6" t="s">
        <v>94</v>
      </c>
      <c r="H353" s="7">
        <v>765.3</v>
      </c>
      <c r="I353" s="7"/>
      <c r="J353" s="7">
        <f>H353+I353</f>
        <v>765.3</v>
      </c>
      <c r="K353" s="7"/>
      <c r="L353" s="7">
        <f>J353+K353</f>
        <v>765.3</v>
      </c>
      <c r="M353" s="7"/>
      <c r="N353" s="7">
        <f>L353+M353</f>
        <v>765.3</v>
      </c>
      <c r="O353" s="7"/>
      <c r="P353" s="7">
        <f>N353+O353</f>
        <v>765.3</v>
      </c>
      <c r="Q353" s="7">
        <v>0</v>
      </c>
      <c r="R353" s="7">
        <f>P353+Q353</f>
        <v>765.3</v>
      </c>
      <c r="S353" s="7">
        <v>522.2</v>
      </c>
    </row>
    <row r="354" spans="1:19" ht="33" hidden="1">
      <c r="A354" s="60">
        <v>1</v>
      </c>
      <c r="B354" s="121" t="s">
        <v>259</v>
      </c>
      <c r="C354" s="118" t="s">
        <v>82</v>
      </c>
      <c r="D354" s="110" t="s">
        <v>66</v>
      </c>
      <c r="E354" s="110" t="s">
        <v>8</v>
      </c>
      <c r="F354" s="118" t="s">
        <v>165</v>
      </c>
      <c r="G354" s="110" t="s">
        <v>95</v>
      </c>
      <c r="H354" s="7"/>
      <c r="I354" s="7"/>
      <c r="J354" s="7">
        <f>H354+I354</f>
        <v>0</v>
      </c>
      <c r="K354" s="7"/>
      <c r="L354" s="7">
        <f>J354+K354</f>
        <v>0</v>
      </c>
      <c r="M354" s="7"/>
      <c r="N354" s="7">
        <f>L354+M354</f>
        <v>0</v>
      </c>
      <c r="O354" s="7"/>
      <c r="P354" s="7">
        <f>N354+O354</f>
        <v>0</v>
      </c>
      <c r="Q354" s="7"/>
      <c r="R354" s="7">
        <f>P354+Q354</f>
        <v>0</v>
      </c>
      <c r="S354" s="7">
        <f>Q354+R354</f>
        <v>0</v>
      </c>
    </row>
    <row r="355" spans="1:19" ht="33">
      <c r="A355" s="60">
        <v>1</v>
      </c>
      <c r="B355" s="25" t="s">
        <v>128</v>
      </c>
      <c r="C355" s="74" t="s">
        <v>82</v>
      </c>
      <c r="D355" s="20" t="s">
        <v>66</v>
      </c>
      <c r="E355" s="20" t="s">
        <v>8</v>
      </c>
      <c r="F355" s="74" t="s">
        <v>171</v>
      </c>
      <c r="G355" s="20"/>
      <c r="H355" s="42">
        <f aca="true" t="shared" si="152" ref="H355:S356">H356</f>
        <v>5245.900000000001</v>
      </c>
      <c r="I355" s="138">
        <f t="shared" si="152"/>
        <v>0</v>
      </c>
      <c r="J355" s="42">
        <f t="shared" si="152"/>
        <v>5245.900000000001</v>
      </c>
      <c r="K355" s="138">
        <f t="shared" si="152"/>
        <v>876.3</v>
      </c>
      <c r="L355" s="42">
        <f t="shared" si="152"/>
        <v>6122.2</v>
      </c>
      <c r="M355" s="138">
        <f t="shared" si="152"/>
        <v>0</v>
      </c>
      <c r="N355" s="42">
        <f t="shared" si="152"/>
        <v>6122.2</v>
      </c>
      <c r="O355" s="138">
        <f t="shared" si="152"/>
        <v>789.5</v>
      </c>
      <c r="P355" s="42">
        <f t="shared" si="152"/>
        <v>6911.7</v>
      </c>
      <c r="Q355" s="138">
        <f t="shared" si="152"/>
        <v>0.09999999999968168</v>
      </c>
      <c r="R355" s="42">
        <f t="shared" si="152"/>
        <v>6911.8</v>
      </c>
      <c r="S355" s="42">
        <f t="shared" si="152"/>
        <v>4083.6000000000004</v>
      </c>
    </row>
    <row r="356" spans="1:19" ht="33">
      <c r="A356" s="60">
        <v>1</v>
      </c>
      <c r="B356" s="25" t="s">
        <v>131</v>
      </c>
      <c r="C356" s="74" t="s">
        <v>82</v>
      </c>
      <c r="D356" s="20" t="s">
        <v>66</v>
      </c>
      <c r="E356" s="20" t="s">
        <v>8</v>
      </c>
      <c r="F356" s="74" t="s">
        <v>174</v>
      </c>
      <c r="G356" s="20"/>
      <c r="H356" s="42">
        <f t="shared" si="152"/>
        <v>5245.900000000001</v>
      </c>
      <c r="I356" s="138">
        <f t="shared" si="152"/>
        <v>0</v>
      </c>
      <c r="J356" s="42">
        <f aca="true" t="shared" si="153" ref="J356:P356">J357+J362</f>
        <v>5245.900000000001</v>
      </c>
      <c r="K356" s="42">
        <f t="shared" si="153"/>
        <v>876.3</v>
      </c>
      <c r="L356" s="42">
        <f t="shared" si="153"/>
        <v>6122.2</v>
      </c>
      <c r="M356" s="42">
        <f t="shared" si="153"/>
        <v>0</v>
      </c>
      <c r="N356" s="42">
        <f t="shared" si="153"/>
        <v>6122.2</v>
      </c>
      <c r="O356" s="42">
        <f t="shared" si="153"/>
        <v>789.5</v>
      </c>
      <c r="P356" s="42">
        <f t="shared" si="153"/>
        <v>6911.7</v>
      </c>
      <c r="Q356" s="42">
        <f>Q357+Q362</f>
        <v>0.09999999999968168</v>
      </c>
      <c r="R356" s="42">
        <f>R357+R362</f>
        <v>6911.8</v>
      </c>
      <c r="S356" s="42">
        <f>S357+S362</f>
        <v>4083.6000000000004</v>
      </c>
    </row>
    <row r="357" spans="1:19" ht="49.5">
      <c r="A357" s="60">
        <v>1</v>
      </c>
      <c r="B357" s="25" t="s">
        <v>43</v>
      </c>
      <c r="C357" s="74" t="s">
        <v>82</v>
      </c>
      <c r="D357" s="20" t="s">
        <v>66</v>
      </c>
      <c r="E357" s="20" t="s">
        <v>8</v>
      </c>
      <c r="F357" s="74" t="s">
        <v>176</v>
      </c>
      <c r="G357" s="20"/>
      <c r="H357" s="21">
        <f aca="true" t="shared" si="154" ref="H357:N357">H359+H358+H361+H360</f>
        <v>5245.900000000001</v>
      </c>
      <c r="I357" s="18">
        <f t="shared" si="154"/>
        <v>0</v>
      </c>
      <c r="J357" s="21">
        <f t="shared" si="154"/>
        <v>5245.900000000001</v>
      </c>
      <c r="K357" s="18">
        <f t="shared" si="154"/>
        <v>-73.70000000000005</v>
      </c>
      <c r="L357" s="21">
        <f t="shared" si="154"/>
        <v>5172.2</v>
      </c>
      <c r="M357" s="18">
        <f t="shared" si="154"/>
        <v>0</v>
      </c>
      <c r="N357" s="21">
        <f t="shared" si="154"/>
        <v>5172.2</v>
      </c>
      <c r="O357" s="18">
        <f>O359+O358+O361+O360</f>
        <v>0</v>
      </c>
      <c r="P357" s="21">
        <f>P359+P358+P361+P360</f>
        <v>5172.2</v>
      </c>
      <c r="Q357" s="18">
        <f>Q359+Q358+Q361+Q360</f>
        <v>0.09999999999968168</v>
      </c>
      <c r="R357" s="21">
        <f>R359+R358+R361+R360</f>
        <v>5172.3</v>
      </c>
      <c r="S357" s="21">
        <f>S359+S358+S361+S360</f>
        <v>2736.8</v>
      </c>
    </row>
    <row r="358" spans="1:19" ht="64.5" customHeight="1">
      <c r="A358" s="60">
        <v>1</v>
      </c>
      <c r="B358" s="173" t="s">
        <v>159</v>
      </c>
      <c r="C358" s="75" t="s">
        <v>82</v>
      </c>
      <c r="D358" s="6" t="s">
        <v>66</v>
      </c>
      <c r="E358" s="6" t="s">
        <v>8</v>
      </c>
      <c r="F358" s="75" t="s">
        <v>176</v>
      </c>
      <c r="G358" s="6" t="s">
        <v>94</v>
      </c>
      <c r="H358" s="7">
        <v>4640.5</v>
      </c>
      <c r="I358" s="7"/>
      <c r="J358" s="7">
        <f>H358+I358</f>
        <v>4640.5</v>
      </c>
      <c r="K358" s="7"/>
      <c r="L358" s="7">
        <f>J358+K358</f>
        <v>4640.5</v>
      </c>
      <c r="M358" s="7"/>
      <c r="N358" s="7">
        <f>L358+M358</f>
        <v>4640.5</v>
      </c>
      <c r="O358" s="7"/>
      <c r="P358" s="7">
        <f>N358+O358</f>
        <v>4640.5</v>
      </c>
      <c r="Q358" s="7">
        <f>4651.9-4640.5</f>
        <v>11.399999999999636</v>
      </c>
      <c r="R358" s="7">
        <f>P358+Q358</f>
        <v>4651.9</v>
      </c>
      <c r="S358" s="7">
        <v>2445.8</v>
      </c>
    </row>
    <row r="359" spans="1:19" ht="30" customHeight="1">
      <c r="A359" s="60">
        <v>1</v>
      </c>
      <c r="B359" s="121" t="s">
        <v>259</v>
      </c>
      <c r="C359" s="75" t="s">
        <v>82</v>
      </c>
      <c r="D359" s="6" t="s">
        <v>66</v>
      </c>
      <c r="E359" s="6" t="s">
        <v>8</v>
      </c>
      <c r="F359" s="75" t="s">
        <v>176</v>
      </c>
      <c r="G359" s="6" t="s">
        <v>95</v>
      </c>
      <c r="H359" s="7">
        <v>550.1</v>
      </c>
      <c r="I359" s="7"/>
      <c r="J359" s="7">
        <f>H359+I359</f>
        <v>550.1</v>
      </c>
      <c r="K359" s="7">
        <f>476.4-550.1</f>
        <v>-73.70000000000005</v>
      </c>
      <c r="L359" s="7">
        <f>J359+K359</f>
        <v>476.4</v>
      </c>
      <c r="M359" s="7"/>
      <c r="N359" s="7">
        <f>L359+M359</f>
        <v>476.4</v>
      </c>
      <c r="O359" s="7"/>
      <c r="P359" s="7">
        <f>N359+O359</f>
        <v>476.4</v>
      </c>
      <c r="Q359" s="7">
        <f>458.1-476.4</f>
        <v>-18.299999999999955</v>
      </c>
      <c r="R359" s="7">
        <f>P359+Q359</f>
        <v>458.1</v>
      </c>
      <c r="S359" s="7">
        <v>255.6</v>
      </c>
    </row>
    <row r="360" spans="2:19" ht="15.75" customHeight="1" hidden="1">
      <c r="B360" s="26" t="s">
        <v>103</v>
      </c>
      <c r="C360" s="75" t="s">
        <v>82</v>
      </c>
      <c r="D360" s="6" t="s">
        <v>66</v>
      </c>
      <c r="E360" s="6" t="s">
        <v>8</v>
      </c>
      <c r="F360" s="75" t="s">
        <v>176</v>
      </c>
      <c r="G360" s="6" t="s">
        <v>100</v>
      </c>
      <c r="H360" s="7"/>
      <c r="I360" s="7"/>
      <c r="J360" s="7">
        <f>H360+I360</f>
        <v>0</v>
      </c>
      <c r="K360" s="7"/>
      <c r="L360" s="7">
        <f>J360+K360</f>
        <v>0</v>
      </c>
      <c r="M360" s="7"/>
      <c r="N360" s="7">
        <f>L360+M360</f>
        <v>0</v>
      </c>
      <c r="O360" s="7"/>
      <c r="P360" s="7">
        <f>N360+O360</f>
        <v>0</v>
      </c>
      <c r="Q360" s="7"/>
      <c r="R360" s="7">
        <f>P360+Q360</f>
        <v>0</v>
      </c>
      <c r="S360" s="7">
        <f>Q360+R360</f>
        <v>0</v>
      </c>
    </row>
    <row r="361" spans="1:19" ht="15" customHeight="1">
      <c r="A361" s="60">
        <v>1</v>
      </c>
      <c r="B361" s="121" t="s">
        <v>115</v>
      </c>
      <c r="C361" s="75" t="s">
        <v>82</v>
      </c>
      <c r="D361" s="6" t="s">
        <v>66</v>
      </c>
      <c r="E361" s="6" t="s">
        <v>8</v>
      </c>
      <c r="F361" s="75" t="s">
        <v>176</v>
      </c>
      <c r="G361" s="6" t="s">
        <v>114</v>
      </c>
      <c r="H361" s="7">
        <v>55.3</v>
      </c>
      <c r="I361" s="7"/>
      <c r="J361" s="7">
        <f>H361+I361</f>
        <v>55.3</v>
      </c>
      <c r="K361" s="7"/>
      <c r="L361" s="7">
        <f>J361+K361</f>
        <v>55.3</v>
      </c>
      <c r="M361" s="7"/>
      <c r="N361" s="7">
        <f>L361+M361</f>
        <v>55.3</v>
      </c>
      <c r="O361" s="7"/>
      <c r="P361" s="7">
        <f>N361+O361</f>
        <v>55.3</v>
      </c>
      <c r="Q361" s="7">
        <v>7</v>
      </c>
      <c r="R361" s="7">
        <f>P361+Q361</f>
        <v>62.3</v>
      </c>
      <c r="S361" s="7">
        <v>35.4</v>
      </c>
    </row>
    <row r="362" spans="2:19" ht="49.5">
      <c r="B362" s="25" t="s">
        <v>447</v>
      </c>
      <c r="C362" s="74" t="s">
        <v>82</v>
      </c>
      <c r="D362" s="20" t="s">
        <v>66</v>
      </c>
      <c r="E362" s="20" t="s">
        <v>8</v>
      </c>
      <c r="F362" s="74" t="s">
        <v>450</v>
      </c>
      <c r="G362" s="20"/>
      <c r="H362" s="7"/>
      <c r="I362" s="7"/>
      <c r="J362" s="21">
        <f aca="true" t="shared" si="155" ref="J362:S362">J363</f>
        <v>0</v>
      </c>
      <c r="K362" s="112">
        <f t="shared" si="155"/>
        <v>950</v>
      </c>
      <c r="L362" s="21">
        <f t="shared" si="155"/>
        <v>950</v>
      </c>
      <c r="M362" s="112">
        <f t="shared" si="155"/>
        <v>0</v>
      </c>
      <c r="N362" s="21">
        <f t="shared" si="155"/>
        <v>950</v>
      </c>
      <c r="O362" s="112">
        <f t="shared" si="155"/>
        <v>789.5</v>
      </c>
      <c r="P362" s="21">
        <f t="shared" si="155"/>
        <v>1739.5</v>
      </c>
      <c r="Q362" s="112">
        <f t="shared" si="155"/>
        <v>0</v>
      </c>
      <c r="R362" s="21">
        <f t="shared" si="155"/>
        <v>1739.5</v>
      </c>
      <c r="S362" s="21">
        <f t="shared" si="155"/>
        <v>1346.8</v>
      </c>
    </row>
    <row r="363" spans="2:19" ht="55.5" customHeight="1">
      <c r="B363" s="107" t="s">
        <v>112</v>
      </c>
      <c r="C363" s="75" t="s">
        <v>82</v>
      </c>
      <c r="D363" s="6" t="s">
        <v>66</v>
      </c>
      <c r="E363" s="6" t="s">
        <v>8</v>
      </c>
      <c r="F363" s="75" t="s">
        <v>450</v>
      </c>
      <c r="G363" s="6" t="s">
        <v>94</v>
      </c>
      <c r="H363" s="7"/>
      <c r="I363" s="7"/>
      <c r="J363" s="7">
        <v>0</v>
      </c>
      <c r="K363" s="7">
        <v>950</v>
      </c>
      <c r="L363" s="7">
        <f>J363+K363</f>
        <v>950</v>
      </c>
      <c r="M363" s="7"/>
      <c r="N363" s="7">
        <f>L363+M363</f>
        <v>950</v>
      </c>
      <c r="O363" s="7">
        <v>789.5</v>
      </c>
      <c r="P363" s="7">
        <f>N363+O363</f>
        <v>1739.5</v>
      </c>
      <c r="Q363" s="7">
        <v>0</v>
      </c>
      <c r="R363" s="7">
        <f>P363+Q363</f>
        <v>1739.5</v>
      </c>
      <c r="S363" s="7">
        <v>1346.8</v>
      </c>
    </row>
    <row r="364" spans="1:19" ht="33.75" hidden="1">
      <c r="A364" s="60">
        <v>1</v>
      </c>
      <c r="B364" s="25" t="s">
        <v>527</v>
      </c>
      <c r="C364" s="116" t="s">
        <v>82</v>
      </c>
      <c r="D364" s="117" t="s">
        <v>66</v>
      </c>
      <c r="E364" s="117" t="s">
        <v>8</v>
      </c>
      <c r="F364" s="116" t="s">
        <v>193</v>
      </c>
      <c r="G364" s="117"/>
      <c r="H364" s="21">
        <f aca="true" t="shared" si="156" ref="H364:S368">H365</f>
        <v>0</v>
      </c>
      <c r="I364" s="18">
        <f t="shared" si="156"/>
        <v>0</v>
      </c>
      <c r="J364" s="21">
        <f t="shared" si="156"/>
        <v>0</v>
      </c>
      <c r="K364" s="18">
        <f t="shared" si="156"/>
        <v>0</v>
      </c>
      <c r="L364" s="21">
        <f t="shared" si="156"/>
        <v>0</v>
      </c>
      <c r="M364" s="18">
        <f t="shared" si="156"/>
        <v>0</v>
      </c>
      <c r="N364" s="21">
        <f t="shared" si="156"/>
        <v>0</v>
      </c>
      <c r="O364" s="18">
        <f t="shared" si="156"/>
        <v>0</v>
      </c>
      <c r="P364" s="21">
        <f t="shared" si="156"/>
        <v>0</v>
      </c>
      <c r="Q364" s="18">
        <f t="shared" si="156"/>
        <v>0</v>
      </c>
      <c r="R364" s="21">
        <f t="shared" si="156"/>
        <v>0</v>
      </c>
      <c r="S364" s="21">
        <f t="shared" si="156"/>
        <v>0</v>
      </c>
    </row>
    <row r="365" spans="1:19" ht="31.5" customHeight="1" hidden="1">
      <c r="A365" s="60">
        <v>1</v>
      </c>
      <c r="B365" s="25" t="s">
        <v>307</v>
      </c>
      <c r="C365" s="116" t="s">
        <v>82</v>
      </c>
      <c r="D365" s="117" t="s">
        <v>66</v>
      </c>
      <c r="E365" s="117" t="s">
        <v>8</v>
      </c>
      <c r="F365" s="116" t="s">
        <v>198</v>
      </c>
      <c r="G365" s="117"/>
      <c r="H365" s="21">
        <f aca="true" t="shared" si="157" ref="H365:N365">H368+H366</f>
        <v>0</v>
      </c>
      <c r="I365" s="21">
        <f t="shared" si="157"/>
        <v>0</v>
      </c>
      <c r="J365" s="21">
        <f t="shared" si="157"/>
        <v>0</v>
      </c>
      <c r="K365" s="21">
        <f t="shared" si="157"/>
        <v>0</v>
      </c>
      <c r="L365" s="21">
        <f t="shared" si="157"/>
        <v>0</v>
      </c>
      <c r="M365" s="21">
        <f t="shared" si="157"/>
        <v>0</v>
      </c>
      <c r="N365" s="21">
        <f t="shared" si="157"/>
        <v>0</v>
      </c>
      <c r="O365" s="21">
        <f>O368+O366</f>
        <v>0</v>
      </c>
      <c r="P365" s="21">
        <f>P368+P366</f>
        <v>0</v>
      </c>
      <c r="Q365" s="21">
        <f>Q368+Q366</f>
        <v>0</v>
      </c>
      <c r="R365" s="21">
        <f>R368+R366</f>
        <v>0</v>
      </c>
      <c r="S365" s="21">
        <f>S368+S366</f>
        <v>0</v>
      </c>
    </row>
    <row r="366" spans="2:19" ht="31.5" customHeight="1" hidden="1">
      <c r="B366" s="25" t="s">
        <v>293</v>
      </c>
      <c r="C366" s="74" t="s">
        <v>82</v>
      </c>
      <c r="D366" s="20" t="s">
        <v>66</v>
      </c>
      <c r="E366" s="20" t="s">
        <v>8</v>
      </c>
      <c r="F366" s="74" t="s">
        <v>294</v>
      </c>
      <c r="G366" s="20"/>
      <c r="H366" s="21">
        <f t="shared" si="156"/>
        <v>0</v>
      </c>
      <c r="I366" s="112">
        <f t="shared" si="156"/>
        <v>0</v>
      </c>
      <c r="J366" s="21">
        <f t="shared" si="156"/>
        <v>0</v>
      </c>
      <c r="K366" s="112">
        <f t="shared" si="156"/>
        <v>0</v>
      </c>
      <c r="L366" s="21">
        <f t="shared" si="156"/>
        <v>0</v>
      </c>
      <c r="M366" s="112">
        <f t="shared" si="156"/>
        <v>0</v>
      </c>
      <c r="N366" s="21">
        <f t="shared" si="156"/>
        <v>0</v>
      </c>
      <c r="O366" s="112">
        <f t="shared" si="156"/>
        <v>0</v>
      </c>
      <c r="P366" s="21">
        <f t="shared" si="156"/>
        <v>0</v>
      </c>
      <c r="Q366" s="112">
        <f t="shared" si="156"/>
        <v>0</v>
      </c>
      <c r="R366" s="21">
        <f t="shared" si="156"/>
        <v>0</v>
      </c>
      <c r="S366" s="21">
        <f t="shared" si="156"/>
        <v>0</v>
      </c>
    </row>
    <row r="367" spans="2:19" ht="31.5" customHeight="1" hidden="1">
      <c r="B367" s="121" t="s">
        <v>259</v>
      </c>
      <c r="C367" s="78" t="s">
        <v>82</v>
      </c>
      <c r="D367" s="6" t="s">
        <v>66</v>
      </c>
      <c r="E367" s="6" t="s">
        <v>8</v>
      </c>
      <c r="F367" s="78" t="s">
        <v>294</v>
      </c>
      <c r="G367" s="6" t="s">
        <v>95</v>
      </c>
      <c r="H367" s="7"/>
      <c r="I367" s="7"/>
      <c r="J367" s="7">
        <f>H367+I367</f>
        <v>0</v>
      </c>
      <c r="K367" s="7"/>
      <c r="L367" s="7">
        <f>J367+K367</f>
        <v>0</v>
      </c>
      <c r="M367" s="7"/>
      <c r="N367" s="7">
        <f>L367+M367</f>
        <v>0</v>
      </c>
      <c r="O367" s="7"/>
      <c r="P367" s="7">
        <f>N367+O367</f>
        <v>0</v>
      </c>
      <c r="Q367" s="7"/>
      <c r="R367" s="7">
        <f>P367+Q367</f>
        <v>0</v>
      </c>
      <c r="S367" s="7">
        <f>Q367+R367</f>
        <v>0</v>
      </c>
    </row>
    <row r="368" spans="1:19" ht="30.75" customHeight="1" hidden="1">
      <c r="A368" s="60">
        <v>1</v>
      </c>
      <c r="B368" s="25" t="s">
        <v>145</v>
      </c>
      <c r="C368" s="74" t="s">
        <v>82</v>
      </c>
      <c r="D368" s="20" t="s">
        <v>66</v>
      </c>
      <c r="E368" s="20" t="s">
        <v>8</v>
      </c>
      <c r="F368" s="74" t="s">
        <v>199</v>
      </c>
      <c r="G368" s="20"/>
      <c r="H368" s="21">
        <f t="shared" si="156"/>
        <v>0</v>
      </c>
      <c r="I368" s="112">
        <f t="shared" si="156"/>
        <v>0</v>
      </c>
      <c r="J368" s="21">
        <f t="shared" si="156"/>
        <v>0</v>
      </c>
      <c r="K368" s="112">
        <f t="shared" si="156"/>
        <v>0</v>
      </c>
      <c r="L368" s="21">
        <f t="shared" si="156"/>
        <v>0</v>
      </c>
      <c r="M368" s="112">
        <f t="shared" si="156"/>
        <v>0</v>
      </c>
      <c r="N368" s="21">
        <f t="shared" si="156"/>
        <v>0</v>
      </c>
      <c r="O368" s="112">
        <f t="shared" si="156"/>
        <v>0</v>
      </c>
      <c r="P368" s="21">
        <f t="shared" si="156"/>
        <v>0</v>
      </c>
      <c r="Q368" s="112">
        <f t="shared" si="156"/>
        <v>0</v>
      </c>
      <c r="R368" s="21">
        <f t="shared" si="156"/>
        <v>0</v>
      </c>
      <c r="S368" s="21">
        <f t="shared" si="156"/>
        <v>0</v>
      </c>
    </row>
    <row r="369" spans="1:19" ht="33" hidden="1">
      <c r="A369" s="60">
        <v>1</v>
      </c>
      <c r="B369" s="121" t="s">
        <v>259</v>
      </c>
      <c r="C369" s="78" t="s">
        <v>82</v>
      </c>
      <c r="D369" s="6" t="s">
        <v>66</v>
      </c>
      <c r="E369" s="6" t="s">
        <v>8</v>
      </c>
      <c r="F369" s="78" t="s">
        <v>199</v>
      </c>
      <c r="G369" s="6" t="s">
        <v>95</v>
      </c>
      <c r="H369" s="7"/>
      <c r="I369" s="7"/>
      <c r="J369" s="7">
        <f>H369+I369</f>
        <v>0</v>
      </c>
      <c r="K369" s="7"/>
      <c r="L369" s="7">
        <f>J369+K369</f>
        <v>0</v>
      </c>
      <c r="M369" s="7"/>
      <c r="N369" s="7">
        <f>L369+M369</f>
        <v>0</v>
      </c>
      <c r="O369" s="7"/>
      <c r="P369" s="7">
        <f>N369+O369</f>
        <v>0</v>
      </c>
      <c r="Q369" s="7"/>
      <c r="R369" s="7">
        <f>P369+Q369</f>
        <v>0</v>
      </c>
      <c r="S369" s="7">
        <f>Q369+R369</f>
        <v>0</v>
      </c>
    </row>
    <row r="370" spans="2:19" ht="50.25" customHeight="1">
      <c r="B370" s="133" t="s">
        <v>321</v>
      </c>
      <c r="C370" s="74" t="s">
        <v>82</v>
      </c>
      <c r="D370" s="20" t="s">
        <v>66</v>
      </c>
      <c r="E370" s="20" t="s">
        <v>8</v>
      </c>
      <c r="F370" s="74" t="s">
        <v>217</v>
      </c>
      <c r="G370" s="20"/>
      <c r="H370" s="21">
        <f aca="true" t="shared" si="158" ref="H370:S371">H371</f>
        <v>22</v>
      </c>
      <c r="I370" s="21">
        <f t="shared" si="158"/>
        <v>0</v>
      </c>
      <c r="J370" s="21">
        <f t="shared" si="158"/>
        <v>22</v>
      </c>
      <c r="K370" s="21">
        <f t="shared" si="158"/>
        <v>0</v>
      </c>
      <c r="L370" s="21">
        <f t="shared" si="158"/>
        <v>22</v>
      </c>
      <c r="M370" s="21">
        <f t="shared" si="158"/>
        <v>0</v>
      </c>
      <c r="N370" s="21">
        <f t="shared" si="158"/>
        <v>22</v>
      </c>
      <c r="O370" s="21">
        <f t="shared" si="158"/>
        <v>0</v>
      </c>
      <c r="P370" s="21">
        <f t="shared" si="158"/>
        <v>22</v>
      </c>
      <c r="Q370" s="21">
        <f t="shared" si="158"/>
        <v>0</v>
      </c>
      <c r="R370" s="21">
        <f t="shared" si="158"/>
        <v>22</v>
      </c>
      <c r="S370" s="21">
        <f t="shared" si="158"/>
        <v>2</v>
      </c>
    </row>
    <row r="371" spans="2:19" ht="17.25" customHeight="1">
      <c r="B371" s="25" t="s">
        <v>145</v>
      </c>
      <c r="C371" s="74" t="s">
        <v>82</v>
      </c>
      <c r="D371" s="20" t="s">
        <v>66</v>
      </c>
      <c r="E371" s="20" t="s">
        <v>8</v>
      </c>
      <c r="F371" s="74" t="s">
        <v>218</v>
      </c>
      <c r="G371" s="20"/>
      <c r="H371" s="21">
        <f t="shared" si="158"/>
        <v>22</v>
      </c>
      <c r="I371" s="112">
        <f t="shared" si="158"/>
        <v>0</v>
      </c>
      <c r="J371" s="21">
        <f t="shared" si="158"/>
        <v>22</v>
      </c>
      <c r="K371" s="112">
        <f t="shared" si="158"/>
        <v>0</v>
      </c>
      <c r="L371" s="21">
        <f t="shared" si="158"/>
        <v>22</v>
      </c>
      <c r="M371" s="112">
        <f t="shared" si="158"/>
        <v>0</v>
      </c>
      <c r="N371" s="21">
        <f t="shared" si="158"/>
        <v>22</v>
      </c>
      <c r="O371" s="112">
        <f t="shared" si="158"/>
        <v>0</v>
      </c>
      <c r="P371" s="21">
        <f t="shared" si="158"/>
        <v>22</v>
      </c>
      <c r="Q371" s="112">
        <f t="shared" si="158"/>
        <v>0</v>
      </c>
      <c r="R371" s="21">
        <f t="shared" si="158"/>
        <v>22</v>
      </c>
      <c r="S371" s="21">
        <f t="shared" si="158"/>
        <v>2</v>
      </c>
    </row>
    <row r="372" spans="2:19" ht="33" customHeight="1">
      <c r="B372" s="121" t="s">
        <v>259</v>
      </c>
      <c r="C372" s="78" t="s">
        <v>82</v>
      </c>
      <c r="D372" s="6" t="s">
        <v>66</v>
      </c>
      <c r="E372" s="6" t="s">
        <v>8</v>
      </c>
      <c r="F372" s="78" t="s">
        <v>218</v>
      </c>
      <c r="G372" s="6" t="s">
        <v>95</v>
      </c>
      <c r="H372" s="7">
        <f>7+10+5</f>
        <v>22</v>
      </c>
      <c r="I372" s="7"/>
      <c r="J372" s="7">
        <f>H372+I372</f>
        <v>22</v>
      </c>
      <c r="K372" s="7"/>
      <c r="L372" s="7">
        <f>J372+K372</f>
        <v>22</v>
      </c>
      <c r="M372" s="7"/>
      <c r="N372" s="7">
        <f>L372+M372</f>
        <v>22</v>
      </c>
      <c r="O372" s="7"/>
      <c r="P372" s="7">
        <f>N372+O372</f>
        <v>22</v>
      </c>
      <c r="Q372" s="7">
        <v>0</v>
      </c>
      <c r="R372" s="7">
        <f>P372+Q372</f>
        <v>22</v>
      </c>
      <c r="S372" s="7">
        <v>2</v>
      </c>
    </row>
    <row r="373" spans="1:19" ht="15" customHeight="1">
      <c r="A373" s="60">
        <v>1</v>
      </c>
      <c r="B373" s="5"/>
      <c r="C373" s="75"/>
      <c r="D373" s="6"/>
      <c r="E373" s="6"/>
      <c r="F373" s="75"/>
      <c r="G373" s="6"/>
      <c r="H373" s="106">
        <v>1</v>
      </c>
      <c r="I373" s="139">
        <v>1</v>
      </c>
      <c r="J373" s="106">
        <v>1</v>
      </c>
      <c r="K373" s="139">
        <v>1</v>
      </c>
      <c r="L373" s="106">
        <v>1</v>
      </c>
      <c r="M373" s="139">
        <v>1</v>
      </c>
      <c r="N373" s="106">
        <v>1</v>
      </c>
      <c r="O373" s="139">
        <v>1</v>
      </c>
      <c r="P373" s="106">
        <v>1</v>
      </c>
      <c r="Q373" s="139">
        <v>1</v>
      </c>
      <c r="R373" s="106">
        <v>1</v>
      </c>
      <c r="S373" s="106">
        <v>1</v>
      </c>
    </row>
    <row r="374" spans="1:19" ht="16.5">
      <c r="A374" s="60">
        <v>1</v>
      </c>
      <c r="B374" s="76" t="s">
        <v>86</v>
      </c>
      <c r="C374" s="77">
        <v>303</v>
      </c>
      <c r="D374" s="13"/>
      <c r="E374" s="13"/>
      <c r="F374" s="77"/>
      <c r="G374" s="13"/>
      <c r="H374" s="14">
        <f aca="true" t="shared" si="159" ref="H374:N374">H375+H446+H454+H468+H524+H614+H639+H668</f>
        <v>38991.3</v>
      </c>
      <c r="I374" s="14">
        <f t="shared" si="159"/>
        <v>18279.7</v>
      </c>
      <c r="J374" s="14">
        <f t="shared" si="159"/>
        <v>57271</v>
      </c>
      <c r="K374" s="14">
        <f t="shared" si="159"/>
        <v>2113.900000000001</v>
      </c>
      <c r="L374" s="14">
        <f t="shared" si="159"/>
        <v>59384.9</v>
      </c>
      <c r="M374" s="14">
        <f t="shared" si="159"/>
        <v>-1192.1</v>
      </c>
      <c r="N374" s="14">
        <f t="shared" si="159"/>
        <v>58192.8</v>
      </c>
      <c r="O374" s="14">
        <f>O375+O446+O454+O468+O524+O614+O639+O668</f>
        <v>1612.6</v>
      </c>
      <c r="P374" s="14">
        <f>P375+P446+P454+P468+P524+P614+P639+P668</f>
        <v>59805.4</v>
      </c>
      <c r="Q374" s="14">
        <f>Q375+Q446+Q454+Q468+Q524+Q614+Q639+Q668</f>
        <v>609.7000000000016</v>
      </c>
      <c r="R374" s="14">
        <f>R375+R446+R454+R468+R524+R614+R639+R668</f>
        <v>60420.9</v>
      </c>
      <c r="S374" s="14">
        <f>S375+S446+S454+S468+S524+S614+S639+S668</f>
        <v>36308.8</v>
      </c>
    </row>
    <row r="375" spans="1:19" ht="16.5">
      <c r="A375" s="60">
        <v>1</v>
      </c>
      <c r="B375" s="12" t="s">
        <v>4</v>
      </c>
      <c r="C375" s="72">
        <v>303</v>
      </c>
      <c r="D375" s="81" t="s">
        <v>5</v>
      </c>
      <c r="E375" s="13"/>
      <c r="F375" s="72"/>
      <c r="G375" s="13"/>
      <c r="H375" s="14">
        <f aca="true" t="shared" si="160" ref="H375:N375">H381+H402+H396+H391+H376</f>
        <v>21158.8</v>
      </c>
      <c r="I375" s="14">
        <f t="shared" si="160"/>
        <v>1584.8999999999999</v>
      </c>
      <c r="J375" s="14">
        <f t="shared" si="160"/>
        <v>22743.699999999997</v>
      </c>
      <c r="K375" s="14">
        <f t="shared" si="160"/>
        <v>424.6000000000002</v>
      </c>
      <c r="L375" s="14">
        <f t="shared" si="160"/>
        <v>23168.3</v>
      </c>
      <c r="M375" s="14">
        <f t="shared" si="160"/>
        <v>-1184.6</v>
      </c>
      <c r="N375" s="14">
        <f t="shared" si="160"/>
        <v>21983.7</v>
      </c>
      <c r="O375" s="14">
        <f>O381+O402+O396+O391+O376</f>
        <v>250.29999999999998</v>
      </c>
      <c r="P375" s="14">
        <f>P381+P402+P396+P391+P376</f>
        <v>22234</v>
      </c>
      <c r="Q375" s="14">
        <f>Q381+Q402+Q396+Q391+Q376</f>
        <v>858.6999999999998</v>
      </c>
      <c r="R375" s="14">
        <f>R381+R402+R396+R391+R376</f>
        <v>23098.5</v>
      </c>
      <c r="S375" s="14">
        <f>S381+S402+S396+S391+S376</f>
        <v>15489.1</v>
      </c>
    </row>
    <row r="376" spans="2:19" ht="39.75" customHeight="1">
      <c r="B376" s="174" t="s">
        <v>424</v>
      </c>
      <c r="C376" s="73">
        <v>303</v>
      </c>
      <c r="D376" s="17" t="s">
        <v>5</v>
      </c>
      <c r="E376" s="17" t="s">
        <v>15</v>
      </c>
      <c r="F376" s="72"/>
      <c r="G376" s="13"/>
      <c r="H376" s="18">
        <f aca="true" t="shared" si="161" ref="H376:S376">H377</f>
        <v>0</v>
      </c>
      <c r="I376" s="18">
        <f t="shared" si="161"/>
        <v>1033.8</v>
      </c>
      <c r="J376" s="18">
        <f t="shared" si="161"/>
        <v>1033.8</v>
      </c>
      <c r="K376" s="18">
        <f t="shared" si="161"/>
        <v>0</v>
      </c>
      <c r="L376" s="18">
        <f t="shared" si="161"/>
        <v>1033.8</v>
      </c>
      <c r="M376" s="18">
        <f t="shared" si="161"/>
        <v>0</v>
      </c>
      <c r="N376" s="18">
        <f t="shared" si="161"/>
        <v>1033.8</v>
      </c>
      <c r="O376" s="18">
        <f t="shared" si="161"/>
        <v>0</v>
      </c>
      <c r="P376" s="18">
        <f t="shared" si="161"/>
        <v>1033.8</v>
      </c>
      <c r="Q376" s="18">
        <f t="shared" si="161"/>
        <v>0</v>
      </c>
      <c r="R376" s="18">
        <f t="shared" si="161"/>
        <v>1033.8</v>
      </c>
      <c r="S376" s="18">
        <f t="shared" si="161"/>
        <v>623.6</v>
      </c>
    </row>
    <row r="377" spans="2:19" ht="49.5">
      <c r="B377" s="19" t="s">
        <v>54</v>
      </c>
      <c r="C377" s="74" t="s">
        <v>83</v>
      </c>
      <c r="D377" s="20" t="s">
        <v>5</v>
      </c>
      <c r="E377" s="20" t="s">
        <v>15</v>
      </c>
      <c r="F377" s="74" t="s">
        <v>163</v>
      </c>
      <c r="G377" s="20"/>
      <c r="H377" s="42">
        <f aca="true" t="shared" si="162" ref="H377:S378">H378</f>
        <v>0</v>
      </c>
      <c r="I377" s="137">
        <f t="shared" si="162"/>
        <v>1033.8</v>
      </c>
      <c r="J377" s="42">
        <f t="shared" si="162"/>
        <v>1033.8</v>
      </c>
      <c r="K377" s="137">
        <f t="shared" si="162"/>
        <v>0</v>
      </c>
      <c r="L377" s="42">
        <f t="shared" si="162"/>
        <v>1033.8</v>
      </c>
      <c r="M377" s="137">
        <f t="shared" si="162"/>
        <v>0</v>
      </c>
      <c r="N377" s="42">
        <f t="shared" si="162"/>
        <v>1033.8</v>
      </c>
      <c r="O377" s="137">
        <f t="shared" si="162"/>
        <v>0</v>
      </c>
      <c r="P377" s="42">
        <f t="shared" si="162"/>
        <v>1033.8</v>
      </c>
      <c r="Q377" s="137">
        <f t="shared" si="162"/>
        <v>0</v>
      </c>
      <c r="R377" s="42">
        <f t="shared" si="162"/>
        <v>1033.8</v>
      </c>
      <c r="S377" s="42">
        <f t="shared" si="162"/>
        <v>623.6</v>
      </c>
    </row>
    <row r="378" spans="2:19" ht="33">
      <c r="B378" s="19" t="s">
        <v>110</v>
      </c>
      <c r="C378" s="74">
        <v>303</v>
      </c>
      <c r="D378" s="20" t="s">
        <v>5</v>
      </c>
      <c r="E378" s="20" t="s">
        <v>15</v>
      </c>
      <c r="F378" s="74" t="s">
        <v>164</v>
      </c>
      <c r="G378" s="13"/>
      <c r="H378" s="42">
        <f>H379</f>
        <v>0</v>
      </c>
      <c r="I378" s="42">
        <f t="shared" si="162"/>
        <v>1033.8</v>
      </c>
      <c r="J378" s="42">
        <f t="shared" si="162"/>
        <v>1033.8</v>
      </c>
      <c r="K378" s="42">
        <f t="shared" si="162"/>
        <v>0</v>
      </c>
      <c r="L378" s="42">
        <f t="shared" si="162"/>
        <v>1033.8</v>
      </c>
      <c r="M378" s="42">
        <f t="shared" si="162"/>
        <v>0</v>
      </c>
      <c r="N378" s="42">
        <f t="shared" si="162"/>
        <v>1033.8</v>
      </c>
      <c r="O378" s="42">
        <f t="shared" si="162"/>
        <v>0</v>
      </c>
      <c r="P378" s="42">
        <f t="shared" si="162"/>
        <v>1033.8</v>
      </c>
      <c r="Q378" s="42">
        <f t="shared" si="162"/>
        <v>0</v>
      </c>
      <c r="R378" s="42">
        <f t="shared" si="162"/>
        <v>1033.8</v>
      </c>
      <c r="S378" s="42">
        <f t="shared" si="162"/>
        <v>623.6</v>
      </c>
    </row>
    <row r="379" spans="2:19" ht="16.5">
      <c r="B379" s="19" t="s">
        <v>425</v>
      </c>
      <c r="C379" s="74">
        <v>303</v>
      </c>
      <c r="D379" s="20" t="s">
        <v>5</v>
      </c>
      <c r="E379" s="20" t="s">
        <v>15</v>
      </c>
      <c r="F379" s="74" t="s">
        <v>426</v>
      </c>
      <c r="G379" s="13"/>
      <c r="H379" s="42">
        <f>H380</f>
        <v>0</v>
      </c>
      <c r="I379" s="42">
        <f aca="true" t="shared" si="163" ref="I379:S379">I380</f>
        <v>1033.8</v>
      </c>
      <c r="J379" s="42">
        <f t="shared" si="163"/>
        <v>1033.8</v>
      </c>
      <c r="K379" s="42">
        <f t="shared" si="163"/>
        <v>0</v>
      </c>
      <c r="L379" s="42">
        <f t="shared" si="163"/>
        <v>1033.8</v>
      </c>
      <c r="M379" s="42">
        <f t="shared" si="163"/>
        <v>0</v>
      </c>
      <c r="N379" s="42">
        <f t="shared" si="163"/>
        <v>1033.8</v>
      </c>
      <c r="O379" s="42">
        <f t="shared" si="163"/>
        <v>0</v>
      </c>
      <c r="P379" s="42">
        <f t="shared" si="163"/>
        <v>1033.8</v>
      </c>
      <c r="Q379" s="42">
        <f t="shared" si="163"/>
        <v>0</v>
      </c>
      <c r="R379" s="42">
        <f t="shared" si="163"/>
        <v>1033.8</v>
      </c>
      <c r="S379" s="42">
        <f t="shared" si="163"/>
        <v>623.6</v>
      </c>
    </row>
    <row r="380" spans="2:19" ht="55.5" customHeight="1">
      <c r="B380" s="107" t="s">
        <v>112</v>
      </c>
      <c r="C380" s="75">
        <v>303</v>
      </c>
      <c r="D380" s="6" t="s">
        <v>5</v>
      </c>
      <c r="E380" s="6" t="s">
        <v>15</v>
      </c>
      <c r="F380" s="75" t="s">
        <v>426</v>
      </c>
      <c r="G380" s="6" t="s">
        <v>94</v>
      </c>
      <c r="H380" s="7">
        <v>0</v>
      </c>
      <c r="I380" s="7">
        <f>1042.5-8.7</f>
        <v>1033.8</v>
      </c>
      <c r="J380" s="7">
        <f>H380+I380</f>
        <v>1033.8</v>
      </c>
      <c r="K380" s="7"/>
      <c r="L380" s="7">
        <f>J380+K380</f>
        <v>1033.8</v>
      </c>
      <c r="M380" s="7"/>
      <c r="N380" s="7">
        <f>L380+M380</f>
        <v>1033.8</v>
      </c>
      <c r="O380" s="7"/>
      <c r="P380" s="7">
        <f>N380+O380</f>
        <v>1033.8</v>
      </c>
      <c r="Q380" s="7">
        <v>0</v>
      </c>
      <c r="R380" s="7">
        <f>P380+Q380</f>
        <v>1033.8</v>
      </c>
      <c r="S380" s="7">
        <v>623.6</v>
      </c>
    </row>
    <row r="381" spans="1:19" s="38" customFormat="1" ht="48.75" customHeight="1">
      <c r="A381" s="60">
        <v>1</v>
      </c>
      <c r="B381" s="16" t="s">
        <v>50</v>
      </c>
      <c r="C381" s="73">
        <v>303</v>
      </c>
      <c r="D381" s="17" t="s">
        <v>5</v>
      </c>
      <c r="E381" s="17" t="s">
        <v>7</v>
      </c>
      <c r="F381" s="73"/>
      <c r="G381" s="17"/>
      <c r="H381" s="18">
        <f aca="true" t="shared" si="164" ref="H381:N381">H383</f>
        <v>15967.1</v>
      </c>
      <c r="I381" s="112">
        <f t="shared" si="164"/>
        <v>-1033.8</v>
      </c>
      <c r="J381" s="18">
        <f t="shared" si="164"/>
        <v>14933.300000000001</v>
      </c>
      <c r="K381" s="112">
        <f t="shared" si="164"/>
        <v>15.799999999999955</v>
      </c>
      <c r="L381" s="18">
        <f t="shared" si="164"/>
        <v>14949.1</v>
      </c>
      <c r="M381" s="112">
        <f t="shared" si="164"/>
        <v>0</v>
      </c>
      <c r="N381" s="18">
        <f t="shared" si="164"/>
        <v>14949.1</v>
      </c>
      <c r="O381" s="112">
        <f>O383</f>
        <v>0</v>
      </c>
      <c r="P381" s="18">
        <f>P383</f>
        <v>14949.1</v>
      </c>
      <c r="Q381" s="112">
        <f>Q383</f>
        <v>-14.5</v>
      </c>
      <c r="R381" s="18">
        <f>R383</f>
        <v>14942.900000000001</v>
      </c>
      <c r="S381" s="18">
        <f>S383</f>
        <v>10141.7</v>
      </c>
    </row>
    <row r="382" spans="1:19" ht="48.75" customHeight="1">
      <c r="A382" s="60">
        <v>1</v>
      </c>
      <c r="B382" s="19" t="s">
        <v>54</v>
      </c>
      <c r="C382" s="74" t="s">
        <v>83</v>
      </c>
      <c r="D382" s="20" t="s">
        <v>5</v>
      </c>
      <c r="E382" s="20" t="s">
        <v>7</v>
      </c>
      <c r="F382" s="74" t="s">
        <v>163</v>
      </c>
      <c r="G382" s="20"/>
      <c r="H382" s="42">
        <f aca="true" t="shared" si="165" ref="H382:S382">H383</f>
        <v>15967.1</v>
      </c>
      <c r="I382" s="137">
        <f t="shared" si="165"/>
        <v>-1033.8</v>
      </c>
      <c r="J382" s="42">
        <f t="shared" si="165"/>
        <v>14933.300000000001</v>
      </c>
      <c r="K382" s="137">
        <f t="shared" si="165"/>
        <v>15.799999999999955</v>
      </c>
      <c r="L382" s="42">
        <f t="shared" si="165"/>
        <v>14949.1</v>
      </c>
      <c r="M382" s="137">
        <f t="shared" si="165"/>
        <v>0</v>
      </c>
      <c r="N382" s="42">
        <f t="shared" si="165"/>
        <v>14949.1</v>
      </c>
      <c r="O382" s="137">
        <f t="shared" si="165"/>
        <v>0</v>
      </c>
      <c r="P382" s="42">
        <f t="shared" si="165"/>
        <v>14949.1</v>
      </c>
      <c r="Q382" s="137">
        <f t="shared" si="165"/>
        <v>-14.5</v>
      </c>
      <c r="R382" s="42">
        <f t="shared" si="165"/>
        <v>14942.900000000001</v>
      </c>
      <c r="S382" s="42">
        <f t="shared" si="165"/>
        <v>10141.7</v>
      </c>
    </row>
    <row r="383" spans="1:19" ht="33">
      <c r="A383" s="60">
        <v>1</v>
      </c>
      <c r="B383" s="19" t="s">
        <v>110</v>
      </c>
      <c r="C383" s="74">
        <v>303</v>
      </c>
      <c r="D383" s="20" t="s">
        <v>5</v>
      </c>
      <c r="E383" s="20" t="s">
        <v>7</v>
      </c>
      <c r="F383" s="74" t="s">
        <v>164</v>
      </c>
      <c r="G383" s="20"/>
      <c r="H383" s="42">
        <f aca="true" t="shared" si="166" ref="H383:N383">H384+H388</f>
        <v>15967.1</v>
      </c>
      <c r="I383" s="138">
        <f t="shared" si="166"/>
        <v>-1033.8</v>
      </c>
      <c r="J383" s="42">
        <f t="shared" si="166"/>
        <v>14933.300000000001</v>
      </c>
      <c r="K383" s="138">
        <f t="shared" si="166"/>
        <v>15.799999999999955</v>
      </c>
      <c r="L383" s="42">
        <f t="shared" si="166"/>
        <v>14949.1</v>
      </c>
      <c r="M383" s="138">
        <f t="shared" si="166"/>
        <v>0</v>
      </c>
      <c r="N383" s="42">
        <f t="shared" si="166"/>
        <v>14949.1</v>
      </c>
      <c r="O383" s="138">
        <f>O384+O388</f>
        <v>0</v>
      </c>
      <c r="P383" s="42">
        <f>P384+P388</f>
        <v>14949.1</v>
      </c>
      <c r="Q383" s="138">
        <f>Q384+Q388</f>
        <v>-14.5</v>
      </c>
      <c r="R383" s="42">
        <f>R384+R388</f>
        <v>14942.900000000001</v>
      </c>
      <c r="S383" s="42">
        <f>S384+S388</f>
        <v>10141.7</v>
      </c>
    </row>
    <row r="384" spans="1:19" ht="17.25">
      <c r="A384" s="60">
        <v>1</v>
      </c>
      <c r="B384" s="19" t="s">
        <v>111</v>
      </c>
      <c r="C384" s="74">
        <v>303</v>
      </c>
      <c r="D384" s="20" t="s">
        <v>5</v>
      </c>
      <c r="E384" s="20" t="s">
        <v>7</v>
      </c>
      <c r="F384" s="74" t="s">
        <v>165</v>
      </c>
      <c r="G384" s="20"/>
      <c r="H384" s="42">
        <f aca="true" t="shared" si="167" ref="H384:N384">H386+H385+H387</f>
        <v>14924.6</v>
      </c>
      <c r="I384" s="137">
        <f t="shared" si="167"/>
        <v>8.7</v>
      </c>
      <c r="J384" s="42">
        <f t="shared" si="167"/>
        <v>14933.300000000001</v>
      </c>
      <c r="K384" s="137">
        <f t="shared" si="167"/>
        <v>15.799999999999955</v>
      </c>
      <c r="L384" s="42">
        <f t="shared" si="167"/>
        <v>14949.1</v>
      </c>
      <c r="M384" s="137">
        <f t="shared" si="167"/>
        <v>0</v>
      </c>
      <c r="N384" s="42">
        <f t="shared" si="167"/>
        <v>14949.1</v>
      </c>
      <c r="O384" s="137">
        <f>O386+O385+O387</f>
        <v>0</v>
      </c>
      <c r="P384" s="42">
        <f>P386+P385+P387</f>
        <v>14949.1</v>
      </c>
      <c r="Q384" s="137">
        <f>Q386+Q385+Q387</f>
        <v>-14.5</v>
      </c>
      <c r="R384" s="42">
        <f>R386+R385+R387</f>
        <v>14942.900000000001</v>
      </c>
      <c r="S384" s="42">
        <f>S386+S385+S387</f>
        <v>10141.7</v>
      </c>
    </row>
    <row r="385" spans="1:19" ht="65.25" customHeight="1">
      <c r="A385" s="60">
        <v>1</v>
      </c>
      <c r="B385" s="107" t="s">
        <v>112</v>
      </c>
      <c r="C385" s="75">
        <v>303</v>
      </c>
      <c r="D385" s="6" t="s">
        <v>5</v>
      </c>
      <c r="E385" s="6" t="s">
        <v>7</v>
      </c>
      <c r="F385" s="75" t="s">
        <v>165</v>
      </c>
      <c r="G385" s="6" t="s">
        <v>94</v>
      </c>
      <c r="H385" s="7">
        <v>13701.9</v>
      </c>
      <c r="I385" s="7">
        <v>8.7</v>
      </c>
      <c r="J385" s="7">
        <f>H385+I385</f>
        <v>13710.6</v>
      </c>
      <c r="K385" s="7">
        <v>-0.2</v>
      </c>
      <c r="L385" s="7">
        <f>J385+K385</f>
        <v>13710.4</v>
      </c>
      <c r="M385" s="7"/>
      <c r="N385" s="7">
        <f>L385+M385</f>
        <v>13710.4</v>
      </c>
      <c r="O385" s="7"/>
      <c r="P385" s="7">
        <f>N385+O385</f>
        <v>13710.4</v>
      </c>
      <c r="Q385" s="7">
        <v>0</v>
      </c>
      <c r="R385" s="7">
        <v>13718.7</v>
      </c>
      <c r="S385" s="7">
        <v>9276.8</v>
      </c>
    </row>
    <row r="386" spans="1:19" ht="30.75" customHeight="1">
      <c r="A386" s="60">
        <v>1</v>
      </c>
      <c r="B386" s="121" t="s">
        <v>259</v>
      </c>
      <c r="C386" s="75">
        <v>303</v>
      </c>
      <c r="D386" s="6" t="s">
        <v>5</v>
      </c>
      <c r="E386" s="6" t="s">
        <v>7</v>
      </c>
      <c r="F386" s="75" t="s">
        <v>165</v>
      </c>
      <c r="G386" s="6" t="s">
        <v>95</v>
      </c>
      <c r="H386" s="7">
        <v>1222.7</v>
      </c>
      <c r="I386" s="7"/>
      <c r="J386" s="7">
        <f>H386+I386</f>
        <v>1222.7</v>
      </c>
      <c r="K386" s="7">
        <f>1236.5-1222.7</f>
        <v>13.799999999999955</v>
      </c>
      <c r="L386" s="7">
        <f>J386+K386</f>
        <v>1236.5</v>
      </c>
      <c r="M386" s="7"/>
      <c r="N386" s="7">
        <f>L386+M386</f>
        <v>1236.5</v>
      </c>
      <c r="O386" s="7"/>
      <c r="P386" s="7">
        <f>N386+O386</f>
        <v>1236.5</v>
      </c>
      <c r="Q386" s="7">
        <f>1222-1236.5</f>
        <v>-14.5</v>
      </c>
      <c r="R386" s="7">
        <f>P386+Q386</f>
        <v>1222</v>
      </c>
      <c r="S386" s="7">
        <v>862.7</v>
      </c>
    </row>
    <row r="387" spans="1:19" s="71" customFormat="1" ht="17.25" customHeight="1">
      <c r="A387" s="60">
        <v>1</v>
      </c>
      <c r="B387" s="121" t="s">
        <v>115</v>
      </c>
      <c r="C387" s="75">
        <v>303</v>
      </c>
      <c r="D387" s="6" t="s">
        <v>5</v>
      </c>
      <c r="E387" s="6" t="s">
        <v>7</v>
      </c>
      <c r="F387" s="75" t="s">
        <v>165</v>
      </c>
      <c r="G387" s="6" t="s">
        <v>114</v>
      </c>
      <c r="H387" s="7"/>
      <c r="I387" s="7"/>
      <c r="J387" s="7">
        <f>H387+I387</f>
        <v>0</v>
      </c>
      <c r="K387" s="7">
        <v>2.2</v>
      </c>
      <c r="L387" s="7">
        <f>J387+K387</f>
        <v>2.2</v>
      </c>
      <c r="M387" s="7"/>
      <c r="N387" s="7">
        <f>L387+M387</f>
        <v>2.2</v>
      </c>
      <c r="O387" s="7"/>
      <c r="P387" s="7">
        <f>N387+O387</f>
        <v>2.2</v>
      </c>
      <c r="Q387" s="7">
        <v>0</v>
      </c>
      <c r="R387" s="7">
        <f>P387+Q387</f>
        <v>2.2</v>
      </c>
      <c r="S387" s="7">
        <f>Q387+R387</f>
        <v>2.2</v>
      </c>
    </row>
    <row r="388" spans="1:19" ht="33" customHeight="1" hidden="1">
      <c r="A388" s="60">
        <v>1</v>
      </c>
      <c r="B388" s="133" t="s">
        <v>255</v>
      </c>
      <c r="C388" s="74">
        <v>303</v>
      </c>
      <c r="D388" s="20" t="s">
        <v>5</v>
      </c>
      <c r="E388" s="20" t="s">
        <v>7</v>
      </c>
      <c r="F388" s="74" t="s">
        <v>166</v>
      </c>
      <c r="G388" s="20"/>
      <c r="H388" s="42">
        <f aca="true" t="shared" si="168" ref="H388:N388">H390+H389</f>
        <v>1042.5</v>
      </c>
      <c r="I388" s="138">
        <f t="shared" si="168"/>
        <v>-1042.5</v>
      </c>
      <c r="J388" s="42">
        <f t="shared" si="168"/>
        <v>0</v>
      </c>
      <c r="K388" s="138">
        <f t="shared" si="168"/>
        <v>0</v>
      </c>
      <c r="L388" s="42">
        <f t="shared" si="168"/>
        <v>0</v>
      </c>
      <c r="M388" s="138">
        <f t="shared" si="168"/>
        <v>0</v>
      </c>
      <c r="N388" s="42">
        <f t="shared" si="168"/>
        <v>0</v>
      </c>
      <c r="O388" s="138">
        <f>O390+O389</f>
        <v>0</v>
      </c>
      <c r="P388" s="42">
        <f>P390+P389</f>
        <v>0</v>
      </c>
      <c r="Q388" s="138">
        <f>Q390+Q389</f>
        <v>0</v>
      </c>
      <c r="R388" s="42">
        <f>R390+R389</f>
        <v>0</v>
      </c>
      <c r="S388" s="42">
        <f>S390+S389</f>
        <v>0</v>
      </c>
    </row>
    <row r="389" spans="1:19" ht="49.5" customHeight="1" hidden="1">
      <c r="A389" s="60">
        <v>1</v>
      </c>
      <c r="B389" s="107" t="s">
        <v>112</v>
      </c>
      <c r="C389" s="75">
        <v>303</v>
      </c>
      <c r="D389" s="6" t="s">
        <v>5</v>
      </c>
      <c r="E389" s="6" t="s">
        <v>7</v>
      </c>
      <c r="F389" s="75" t="s">
        <v>166</v>
      </c>
      <c r="G389" s="6" t="s">
        <v>94</v>
      </c>
      <c r="H389" s="7">
        <v>1042.5</v>
      </c>
      <c r="I389" s="7">
        <v>-1042.5</v>
      </c>
      <c r="J389" s="7">
        <f>H389+I389</f>
        <v>0</v>
      </c>
      <c r="K389" s="7"/>
      <c r="L389" s="7">
        <f>J389+K389</f>
        <v>0</v>
      </c>
      <c r="M389" s="7"/>
      <c r="N389" s="7">
        <f>L389+M389</f>
        <v>0</v>
      </c>
      <c r="O389" s="7"/>
      <c r="P389" s="7">
        <f>N389+O389</f>
        <v>0</v>
      </c>
      <c r="Q389" s="7"/>
      <c r="R389" s="7">
        <f>P389+Q389</f>
        <v>0</v>
      </c>
      <c r="S389" s="7">
        <f>Q389+R389</f>
        <v>0</v>
      </c>
    </row>
    <row r="390" spans="1:19" ht="33" hidden="1">
      <c r="A390" s="60">
        <v>1</v>
      </c>
      <c r="B390" s="121" t="s">
        <v>259</v>
      </c>
      <c r="C390" s="118">
        <v>303</v>
      </c>
      <c r="D390" s="110" t="s">
        <v>5</v>
      </c>
      <c r="E390" s="110" t="s">
        <v>7</v>
      </c>
      <c r="F390" s="118" t="s">
        <v>166</v>
      </c>
      <c r="G390" s="110" t="s">
        <v>95</v>
      </c>
      <c r="H390" s="7"/>
      <c r="I390" s="7"/>
      <c r="J390" s="7">
        <f>H390+I390</f>
        <v>0</v>
      </c>
      <c r="K390" s="7"/>
      <c r="L390" s="7">
        <f>J390+K390</f>
        <v>0</v>
      </c>
      <c r="M390" s="7"/>
      <c r="N390" s="7">
        <f>L390+M390</f>
        <v>0</v>
      </c>
      <c r="O390" s="7"/>
      <c r="P390" s="7">
        <f>N390+O390</f>
        <v>0</v>
      </c>
      <c r="Q390" s="7"/>
      <c r="R390" s="7">
        <f>P390+Q390</f>
        <v>0</v>
      </c>
      <c r="S390" s="7">
        <f>Q390+R390</f>
        <v>0</v>
      </c>
    </row>
    <row r="391" spans="2:19" ht="17.25">
      <c r="B391" s="24" t="s">
        <v>256</v>
      </c>
      <c r="C391" s="73">
        <v>303</v>
      </c>
      <c r="D391" s="17" t="s">
        <v>5</v>
      </c>
      <c r="E391" s="17" t="s">
        <v>8</v>
      </c>
      <c r="F391" s="73"/>
      <c r="G391" s="17"/>
      <c r="H391" s="18">
        <f aca="true" t="shared" si="169" ref="H391:S391">H392</f>
        <v>63.3</v>
      </c>
      <c r="I391" s="18">
        <f t="shared" si="169"/>
        <v>0</v>
      </c>
      <c r="J391" s="18">
        <f t="shared" si="169"/>
        <v>63.3</v>
      </c>
      <c r="K391" s="18">
        <f t="shared" si="169"/>
        <v>0</v>
      </c>
      <c r="L391" s="18">
        <f t="shared" si="169"/>
        <v>63.3</v>
      </c>
      <c r="M391" s="18">
        <f t="shared" si="169"/>
        <v>0</v>
      </c>
      <c r="N391" s="18">
        <f t="shared" si="169"/>
        <v>63.3</v>
      </c>
      <c r="O391" s="18">
        <f t="shared" si="169"/>
        <v>0</v>
      </c>
      <c r="P391" s="18">
        <f t="shared" si="169"/>
        <v>63.3</v>
      </c>
      <c r="Q391" s="18">
        <f t="shared" si="169"/>
        <v>0</v>
      </c>
      <c r="R391" s="18">
        <f t="shared" si="169"/>
        <v>63.3</v>
      </c>
      <c r="S391" s="18">
        <f t="shared" si="169"/>
        <v>63.3</v>
      </c>
    </row>
    <row r="392" spans="2:19" ht="49.5">
      <c r="B392" s="19" t="s">
        <v>54</v>
      </c>
      <c r="C392" s="74" t="s">
        <v>83</v>
      </c>
      <c r="D392" s="20" t="s">
        <v>5</v>
      </c>
      <c r="E392" s="20" t="s">
        <v>8</v>
      </c>
      <c r="F392" s="74" t="s">
        <v>163</v>
      </c>
      <c r="G392" s="20"/>
      <c r="H392" s="42">
        <f aca="true" t="shared" si="170" ref="H392:S394">H393</f>
        <v>63.3</v>
      </c>
      <c r="I392" s="138">
        <f t="shared" si="170"/>
        <v>0</v>
      </c>
      <c r="J392" s="42">
        <f t="shared" si="170"/>
        <v>63.3</v>
      </c>
      <c r="K392" s="138">
        <f t="shared" si="170"/>
        <v>0</v>
      </c>
      <c r="L392" s="42">
        <f t="shared" si="170"/>
        <v>63.3</v>
      </c>
      <c r="M392" s="138">
        <f t="shared" si="170"/>
        <v>0</v>
      </c>
      <c r="N392" s="42">
        <f t="shared" si="170"/>
        <v>63.3</v>
      </c>
      <c r="O392" s="138">
        <f t="shared" si="170"/>
        <v>0</v>
      </c>
      <c r="P392" s="42">
        <f t="shared" si="170"/>
        <v>63.3</v>
      </c>
      <c r="Q392" s="138">
        <f t="shared" si="170"/>
        <v>0</v>
      </c>
      <c r="R392" s="42">
        <f t="shared" si="170"/>
        <v>63.3</v>
      </c>
      <c r="S392" s="42">
        <f t="shared" si="170"/>
        <v>63.3</v>
      </c>
    </row>
    <row r="393" spans="2:19" ht="17.25">
      <c r="B393" s="19" t="s">
        <v>35</v>
      </c>
      <c r="C393" s="74" t="s">
        <v>83</v>
      </c>
      <c r="D393" s="20" t="s">
        <v>5</v>
      </c>
      <c r="E393" s="20" t="s">
        <v>8</v>
      </c>
      <c r="F393" s="74" t="s">
        <v>167</v>
      </c>
      <c r="G393" s="20"/>
      <c r="H393" s="42">
        <f t="shared" si="170"/>
        <v>63.3</v>
      </c>
      <c r="I393" s="138">
        <f t="shared" si="170"/>
        <v>0</v>
      </c>
      <c r="J393" s="42">
        <f t="shared" si="170"/>
        <v>63.3</v>
      </c>
      <c r="K393" s="138">
        <f t="shared" si="170"/>
        <v>0</v>
      </c>
      <c r="L393" s="42">
        <f t="shared" si="170"/>
        <v>63.3</v>
      </c>
      <c r="M393" s="138">
        <f t="shared" si="170"/>
        <v>0</v>
      </c>
      <c r="N393" s="42">
        <f t="shared" si="170"/>
        <v>63.3</v>
      </c>
      <c r="O393" s="138">
        <f t="shared" si="170"/>
        <v>0</v>
      </c>
      <c r="P393" s="42">
        <f t="shared" si="170"/>
        <v>63.3</v>
      </c>
      <c r="Q393" s="138">
        <f t="shared" si="170"/>
        <v>0</v>
      </c>
      <c r="R393" s="42">
        <f t="shared" si="170"/>
        <v>63.3</v>
      </c>
      <c r="S393" s="42">
        <f t="shared" si="170"/>
        <v>63.3</v>
      </c>
    </row>
    <row r="394" spans="2:19" ht="48.75" customHeight="1">
      <c r="B394" s="19" t="s">
        <v>257</v>
      </c>
      <c r="C394" s="74" t="s">
        <v>83</v>
      </c>
      <c r="D394" s="20" t="s">
        <v>5</v>
      </c>
      <c r="E394" s="20" t="s">
        <v>8</v>
      </c>
      <c r="F394" s="75" t="s">
        <v>258</v>
      </c>
      <c r="G394" s="20"/>
      <c r="H394" s="42">
        <f t="shared" si="170"/>
        <v>63.3</v>
      </c>
      <c r="I394" s="138">
        <f t="shared" si="170"/>
        <v>0</v>
      </c>
      <c r="J394" s="42">
        <f t="shared" si="170"/>
        <v>63.3</v>
      </c>
      <c r="K394" s="138">
        <f t="shared" si="170"/>
        <v>0</v>
      </c>
      <c r="L394" s="42">
        <f t="shared" si="170"/>
        <v>63.3</v>
      </c>
      <c r="M394" s="138">
        <f t="shared" si="170"/>
        <v>0</v>
      </c>
      <c r="N394" s="42">
        <f t="shared" si="170"/>
        <v>63.3</v>
      </c>
      <c r="O394" s="138">
        <f t="shared" si="170"/>
        <v>0</v>
      </c>
      <c r="P394" s="42">
        <f t="shared" si="170"/>
        <v>63.3</v>
      </c>
      <c r="Q394" s="138">
        <f t="shared" si="170"/>
        <v>0</v>
      </c>
      <c r="R394" s="42">
        <f t="shared" si="170"/>
        <v>63.3</v>
      </c>
      <c r="S394" s="42">
        <f t="shared" si="170"/>
        <v>63.3</v>
      </c>
    </row>
    <row r="395" spans="2:19" ht="33">
      <c r="B395" s="121" t="s">
        <v>259</v>
      </c>
      <c r="C395" s="74" t="s">
        <v>83</v>
      </c>
      <c r="D395" s="6" t="s">
        <v>5</v>
      </c>
      <c r="E395" s="6" t="s">
        <v>8</v>
      </c>
      <c r="F395" s="75" t="s">
        <v>258</v>
      </c>
      <c r="G395" s="6" t="s">
        <v>95</v>
      </c>
      <c r="H395" s="7">
        <v>63.3</v>
      </c>
      <c r="I395" s="7"/>
      <c r="J395" s="7">
        <f>H395+I395</f>
        <v>63.3</v>
      </c>
      <c r="K395" s="7"/>
      <c r="L395" s="7">
        <f>J395+K395</f>
        <v>63.3</v>
      </c>
      <c r="M395" s="7"/>
      <c r="N395" s="7">
        <f>L395+M395</f>
        <v>63.3</v>
      </c>
      <c r="O395" s="7"/>
      <c r="P395" s="7">
        <f>N395+O395</f>
        <v>63.3</v>
      </c>
      <c r="Q395" s="7">
        <v>0</v>
      </c>
      <c r="R395" s="7">
        <f>P395+Q395</f>
        <v>63.3</v>
      </c>
      <c r="S395" s="7">
        <f>Q395+R395</f>
        <v>63.3</v>
      </c>
    </row>
    <row r="396" spans="1:19" ht="16.5" customHeight="1">
      <c r="A396" s="60">
        <v>1</v>
      </c>
      <c r="B396" s="24" t="s">
        <v>148</v>
      </c>
      <c r="C396" s="73">
        <v>303</v>
      </c>
      <c r="D396" s="17" t="s">
        <v>5</v>
      </c>
      <c r="E396" s="17" t="s">
        <v>10</v>
      </c>
      <c r="F396" s="73"/>
      <c r="G396" s="17"/>
      <c r="H396" s="18">
        <f aca="true" t="shared" si="171" ref="H396:S396">H397</f>
        <v>0</v>
      </c>
      <c r="I396" s="18">
        <f t="shared" si="171"/>
        <v>0</v>
      </c>
      <c r="J396" s="18">
        <f t="shared" si="171"/>
        <v>0</v>
      </c>
      <c r="K396" s="18">
        <f t="shared" si="171"/>
        <v>7.7</v>
      </c>
      <c r="L396" s="18">
        <f t="shared" si="171"/>
        <v>7.7</v>
      </c>
      <c r="M396" s="18">
        <f t="shared" si="171"/>
        <v>0</v>
      </c>
      <c r="N396" s="18">
        <f t="shared" si="171"/>
        <v>7.7</v>
      </c>
      <c r="O396" s="18">
        <f t="shared" si="171"/>
        <v>4.2</v>
      </c>
      <c r="P396" s="18">
        <f t="shared" si="171"/>
        <v>11.9</v>
      </c>
      <c r="Q396" s="18">
        <f t="shared" si="171"/>
        <v>0</v>
      </c>
      <c r="R396" s="18">
        <f t="shared" si="171"/>
        <v>17.799999999999997</v>
      </c>
      <c r="S396" s="18">
        <f t="shared" si="171"/>
        <v>12.7</v>
      </c>
    </row>
    <row r="397" spans="1:19" ht="33">
      <c r="A397" s="60">
        <v>1</v>
      </c>
      <c r="B397" s="19" t="s">
        <v>140</v>
      </c>
      <c r="C397" s="74" t="s">
        <v>83</v>
      </c>
      <c r="D397" s="20" t="s">
        <v>5</v>
      </c>
      <c r="E397" s="20" t="s">
        <v>10</v>
      </c>
      <c r="F397" s="74" t="s">
        <v>246</v>
      </c>
      <c r="G397" s="20"/>
      <c r="H397" s="42">
        <f aca="true" t="shared" si="172" ref="H397:S398">H398</f>
        <v>0</v>
      </c>
      <c r="I397" s="138">
        <f t="shared" si="172"/>
        <v>0</v>
      </c>
      <c r="J397" s="42">
        <f t="shared" si="172"/>
        <v>0</v>
      </c>
      <c r="K397" s="138">
        <f t="shared" si="172"/>
        <v>7.7</v>
      </c>
      <c r="L397" s="42">
        <f t="shared" si="172"/>
        <v>7.7</v>
      </c>
      <c r="M397" s="138">
        <f t="shared" si="172"/>
        <v>0</v>
      </c>
      <c r="N397" s="42">
        <f t="shared" si="172"/>
        <v>7.7</v>
      </c>
      <c r="O397" s="138">
        <f t="shared" si="172"/>
        <v>4.2</v>
      </c>
      <c r="P397" s="42">
        <f t="shared" si="172"/>
        <v>11.9</v>
      </c>
      <c r="Q397" s="138">
        <f t="shared" si="172"/>
        <v>0</v>
      </c>
      <c r="R397" s="42">
        <f t="shared" si="172"/>
        <v>17.799999999999997</v>
      </c>
      <c r="S397" s="42">
        <f t="shared" si="172"/>
        <v>12.7</v>
      </c>
    </row>
    <row r="398" spans="1:19" ht="16.5" customHeight="1">
      <c r="A398" s="60">
        <v>1</v>
      </c>
      <c r="B398" s="19" t="s">
        <v>13</v>
      </c>
      <c r="C398" s="74" t="s">
        <v>83</v>
      </c>
      <c r="D398" s="20" t="s">
        <v>5</v>
      </c>
      <c r="E398" s="20" t="s">
        <v>10</v>
      </c>
      <c r="F398" s="74" t="s">
        <v>247</v>
      </c>
      <c r="G398" s="20"/>
      <c r="H398" s="42">
        <f t="shared" si="172"/>
        <v>0</v>
      </c>
      <c r="I398" s="138">
        <f t="shared" si="172"/>
        <v>0</v>
      </c>
      <c r="J398" s="42">
        <f t="shared" si="172"/>
        <v>0</v>
      </c>
      <c r="K398" s="138">
        <f t="shared" si="172"/>
        <v>7.7</v>
      </c>
      <c r="L398" s="42">
        <f t="shared" si="172"/>
        <v>7.7</v>
      </c>
      <c r="M398" s="138">
        <f t="shared" si="172"/>
        <v>0</v>
      </c>
      <c r="N398" s="42">
        <f t="shared" si="172"/>
        <v>7.7</v>
      </c>
      <c r="O398" s="138">
        <f t="shared" si="172"/>
        <v>4.2</v>
      </c>
      <c r="P398" s="42">
        <f t="shared" si="172"/>
        <v>11.9</v>
      </c>
      <c r="Q398" s="138">
        <f t="shared" si="172"/>
        <v>0</v>
      </c>
      <c r="R398" s="42">
        <f t="shared" si="172"/>
        <v>17.799999999999997</v>
      </c>
      <c r="S398" s="42">
        <f t="shared" si="172"/>
        <v>12.7</v>
      </c>
    </row>
    <row r="399" spans="1:19" ht="16.5">
      <c r="A399" s="60">
        <v>1</v>
      </c>
      <c r="B399" s="19" t="s">
        <v>52</v>
      </c>
      <c r="C399" s="74" t="s">
        <v>83</v>
      </c>
      <c r="D399" s="20" t="s">
        <v>5</v>
      </c>
      <c r="E399" s="20" t="s">
        <v>10</v>
      </c>
      <c r="F399" s="74" t="s">
        <v>248</v>
      </c>
      <c r="G399" s="20"/>
      <c r="H399" s="42">
        <f aca="true" t="shared" si="173" ref="H399:N399">H400+H401</f>
        <v>0</v>
      </c>
      <c r="I399" s="42">
        <f t="shared" si="173"/>
        <v>0</v>
      </c>
      <c r="J399" s="42">
        <f t="shared" si="173"/>
        <v>0</v>
      </c>
      <c r="K399" s="42">
        <f t="shared" si="173"/>
        <v>7.7</v>
      </c>
      <c r="L399" s="42">
        <f t="shared" si="173"/>
        <v>7.7</v>
      </c>
      <c r="M399" s="42">
        <f t="shared" si="173"/>
        <v>0</v>
      </c>
      <c r="N399" s="42">
        <f t="shared" si="173"/>
        <v>7.7</v>
      </c>
      <c r="O399" s="42">
        <f>O400+O401</f>
        <v>4.2</v>
      </c>
      <c r="P399" s="42">
        <f>P400+P401</f>
        <v>11.9</v>
      </c>
      <c r="Q399" s="42">
        <f>Q400+Q401</f>
        <v>0</v>
      </c>
      <c r="R399" s="42">
        <f>R400+R401</f>
        <v>17.799999999999997</v>
      </c>
      <c r="S399" s="42">
        <f>S400+S401</f>
        <v>12.7</v>
      </c>
    </row>
    <row r="400" spans="1:19" ht="20.25" customHeight="1">
      <c r="A400" s="60">
        <v>1</v>
      </c>
      <c r="B400" s="107" t="s">
        <v>112</v>
      </c>
      <c r="C400" s="74" t="s">
        <v>83</v>
      </c>
      <c r="D400" s="20" t="s">
        <v>5</v>
      </c>
      <c r="E400" s="20" t="s">
        <v>10</v>
      </c>
      <c r="F400" s="75" t="s">
        <v>248</v>
      </c>
      <c r="G400" s="6" t="s">
        <v>94</v>
      </c>
      <c r="H400" s="7"/>
      <c r="I400" s="7"/>
      <c r="J400" s="7">
        <f>H400+I400</f>
        <v>0</v>
      </c>
      <c r="K400" s="7">
        <v>5.7</v>
      </c>
      <c r="L400" s="7">
        <f>J400+K400</f>
        <v>5.7</v>
      </c>
      <c r="M400" s="7"/>
      <c r="N400" s="7">
        <f>L400+M400</f>
        <v>5.7</v>
      </c>
      <c r="O400" s="7">
        <v>4.2</v>
      </c>
      <c r="P400" s="7">
        <f>N400+O400</f>
        <v>9.9</v>
      </c>
      <c r="Q400" s="7">
        <v>0</v>
      </c>
      <c r="R400" s="7">
        <v>10.7</v>
      </c>
      <c r="S400" s="7">
        <v>10.7</v>
      </c>
    </row>
    <row r="401" spans="2:19" ht="30" customHeight="1">
      <c r="B401" s="121" t="s">
        <v>259</v>
      </c>
      <c r="C401" s="74" t="s">
        <v>83</v>
      </c>
      <c r="D401" s="20" t="s">
        <v>5</v>
      </c>
      <c r="E401" s="20" t="s">
        <v>10</v>
      </c>
      <c r="F401" s="75" t="s">
        <v>248</v>
      </c>
      <c r="G401" s="6" t="s">
        <v>95</v>
      </c>
      <c r="H401" s="7"/>
      <c r="I401" s="7"/>
      <c r="J401" s="7">
        <f>H401+I401</f>
        <v>0</v>
      </c>
      <c r="K401" s="7">
        <v>2</v>
      </c>
      <c r="L401" s="7">
        <f>J401+K401</f>
        <v>2</v>
      </c>
      <c r="M401" s="7"/>
      <c r="N401" s="7">
        <f>L401+M401</f>
        <v>2</v>
      </c>
      <c r="O401" s="7"/>
      <c r="P401" s="7">
        <f>N401+O401</f>
        <v>2</v>
      </c>
      <c r="Q401" s="7">
        <v>0</v>
      </c>
      <c r="R401" s="7">
        <v>7.1</v>
      </c>
      <c r="S401" s="7">
        <v>2</v>
      </c>
    </row>
    <row r="402" spans="1:19" ht="15" customHeight="1">
      <c r="A402" s="60">
        <v>1</v>
      </c>
      <c r="B402" s="24" t="s">
        <v>14</v>
      </c>
      <c r="C402" s="73">
        <v>303</v>
      </c>
      <c r="D402" s="17" t="s">
        <v>5</v>
      </c>
      <c r="E402" s="17" t="s">
        <v>67</v>
      </c>
      <c r="F402" s="73"/>
      <c r="G402" s="17"/>
      <c r="H402" s="18">
        <f aca="true" t="shared" si="174" ref="H402:N402">H403+H408+H434+H430+H422+H419+H416</f>
        <v>5128.4</v>
      </c>
      <c r="I402" s="18">
        <f t="shared" si="174"/>
        <v>1584.8999999999999</v>
      </c>
      <c r="J402" s="18">
        <f t="shared" si="174"/>
        <v>6713.299999999999</v>
      </c>
      <c r="K402" s="18">
        <f t="shared" si="174"/>
        <v>401.10000000000025</v>
      </c>
      <c r="L402" s="18">
        <f t="shared" si="174"/>
        <v>7114.4</v>
      </c>
      <c r="M402" s="18">
        <f t="shared" si="174"/>
        <v>-1184.6</v>
      </c>
      <c r="N402" s="18">
        <f t="shared" si="174"/>
        <v>5929.8</v>
      </c>
      <c r="O402" s="18">
        <f>O403+O408+O434+O430+O422+O419+O416</f>
        <v>246.1</v>
      </c>
      <c r="P402" s="18">
        <f>P403+P408+P434+P430+P422+P419+P416</f>
        <v>6175.9</v>
      </c>
      <c r="Q402" s="18">
        <f>Q403+Q408+Q434+Q430+Q422+Q419+Q416</f>
        <v>873.1999999999998</v>
      </c>
      <c r="R402" s="18">
        <f>R403+R408+R434+R430+R422+R419+R416</f>
        <v>7040.700000000001</v>
      </c>
      <c r="S402" s="18">
        <f>S403+S408+S434+S430+S422+S419+S416</f>
        <v>4647.799999999999</v>
      </c>
    </row>
    <row r="403" spans="1:19" ht="48.75" customHeight="1">
      <c r="A403" s="60">
        <v>1</v>
      </c>
      <c r="B403" s="19" t="s">
        <v>54</v>
      </c>
      <c r="C403" s="74" t="s">
        <v>83</v>
      </c>
      <c r="D403" s="20" t="s">
        <v>5</v>
      </c>
      <c r="E403" s="20" t="s">
        <v>67</v>
      </c>
      <c r="F403" s="74" t="s">
        <v>163</v>
      </c>
      <c r="G403" s="20"/>
      <c r="H403" s="42">
        <f aca="true" t="shared" si="175" ref="H403:S404">H404</f>
        <v>242</v>
      </c>
      <c r="I403" s="137">
        <f t="shared" si="175"/>
        <v>0</v>
      </c>
      <c r="J403" s="42">
        <f t="shared" si="175"/>
        <v>242</v>
      </c>
      <c r="K403" s="137">
        <f t="shared" si="175"/>
        <v>0</v>
      </c>
      <c r="L403" s="42">
        <f t="shared" si="175"/>
        <v>242</v>
      </c>
      <c r="M403" s="137">
        <f t="shared" si="175"/>
        <v>9</v>
      </c>
      <c r="N403" s="42">
        <f t="shared" si="175"/>
        <v>251</v>
      </c>
      <c r="O403" s="137">
        <f t="shared" si="175"/>
        <v>0</v>
      </c>
      <c r="P403" s="42">
        <f t="shared" si="175"/>
        <v>251</v>
      </c>
      <c r="Q403" s="137">
        <f t="shared" si="175"/>
        <v>0</v>
      </c>
      <c r="R403" s="42">
        <f t="shared" si="175"/>
        <v>251</v>
      </c>
      <c r="S403" s="42">
        <f t="shared" si="175"/>
        <v>190</v>
      </c>
    </row>
    <row r="404" spans="1:19" ht="1.5" customHeight="1">
      <c r="A404" s="60">
        <v>1</v>
      </c>
      <c r="B404" s="19" t="s">
        <v>35</v>
      </c>
      <c r="C404" s="74">
        <v>303</v>
      </c>
      <c r="D404" s="20" t="s">
        <v>5</v>
      </c>
      <c r="E404" s="20" t="s">
        <v>67</v>
      </c>
      <c r="F404" s="74" t="s">
        <v>167</v>
      </c>
      <c r="G404" s="20"/>
      <c r="H404" s="21">
        <f t="shared" si="175"/>
        <v>242</v>
      </c>
      <c r="I404" s="21">
        <f t="shared" si="175"/>
        <v>0</v>
      </c>
      <c r="J404" s="21">
        <f t="shared" si="175"/>
        <v>242</v>
      </c>
      <c r="K404" s="21">
        <f t="shared" si="175"/>
        <v>0</v>
      </c>
      <c r="L404" s="21">
        <f t="shared" si="175"/>
        <v>242</v>
      </c>
      <c r="M404" s="21">
        <f t="shared" si="175"/>
        <v>9</v>
      </c>
      <c r="N404" s="21">
        <f t="shared" si="175"/>
        <v>251</v>
      </c>
      <c r="O404" s="21">
        <f t="shared" si="175"/>
        <v>0</v>
      </c>
      <c r="P404" s="21">
        <f t="shared" si="175"/>
        <v>251</v>
      </c>
      <c r="Q404" s="21">
        <f t="shared" si="175"/>
        <v>0</v>
      </c>
      <c r="R404" s="21">
        <f t="shared" si="175"/>
        <v>251</v>
      </c>
      <c r="S404" s="21">
        <f t="shared" si="175"/>
        <v>190</v>
      </c>
    </row>
    <row r="405" spans="1:19" ht="15.75" customHeight="1">
      <c r="A405" s="60">
        <v>1</v>
      </c>
      <c r="B405" s="19" t="s">
        <v>76</v>
      </c>
      <c r="C405" s="88">
        <v>303</v>
      </c>
      <c r="D405" s="20" t="s">
        <v>5</v>
      </c>
      <c r="E405" s="20" t="s">
        <v>67</v>
      </c>
      <c r="F405" s="88" t="s">
        <v>169</v>
      </c>
      <c r="G405" s="20"/>
      <c r="H405" s="21">
        <f aca="true" t="shared" si="176" ref="H405:N405">H407+H406</f>
        <v>242</v>
      </c>
      <c r="I405" s="112">
        <f t="shared" si="176"/>
        <v>0</v>
      </c>
      <c r="J405" s="21">
        <f t="shared" si="176"/>
        <v>242</v>
      </c>
      <c r="K405" s="112">
        <f t="shared" si="176"/>
        <v>0</v>
      </c>
      <c r="L405" s="21">
        <f t="shared" si="176"/>
        <v>242</v>
      </c>
      <c r="M405" s="112">
        <f t="shared" si="176"/>
        <v>9</v>
      </c>
      <c r="N405" s="21">
        <f t="shared" si="176"/>
        <v>251</v>
      </c>
      <c r="O405" s="112">
        <f>O407+O406</f>
        <v>0</v>
      </c>
      <c r="P405" s="21">
        <f>P407+P406</f>
        <v>251</v>
      </c>
      <c r="Q405" s="112">
        <f>Q407+Q406</f>
        <v>0</v>
      </c>
      <c r="R405" s="21">
        <f>R407+R406</f>
        <v>251</v>
      </c>
      <c r="S405" s="21">
        <f>S407+S406</f>
        <v>190</v>
      </c>
    </row>
    <row r="406" spans="1:19" ht="64.5" customHeight="1">
      <c r="A406" s="60">
        <v>1</v>
      </c>
      <c r="B406" s="107" t="s">
        <v>112</v>
      </c>
      <c r="C406" s="75">
        <v>303</v>
      </c>
      <c r="D406" s="6" t="s">
        <v>5</v>
      </c>
      <c r="E406" s="6" t="s">
        <v>67</v>
      </c>
      <c r="F406" s="75" t="s">
        <v>169</v>
      </c>
      <c r="G406" s="6" t="s">
        <v>94</v>
      </c>
      <c r="H406" s="7">
        <v>208.3</v>
      </c>
      <c r="I406" s="7"/>
      <c r="J406" s="7">
        <f>H406+I406</f>
        <v>208.3</v>
      </c>
      <c r="K406" s="7"/>
      <c r="L406" s="7">
        <f>J406+K406</f>
        <v>208.3</v>
      </c>
      <c r="M406" s="7">
        <v>9</v>
      </c>
      <c r="N406" s="7">
        <f>L406+M406</f>
        <v>217.3</v>
      </c>
      <c r="O406" s="7"/>
      <c r="P406" s="7">
        <f>N406+O406</f>
        <v>217.3</v>
      </c>
      <c r="Q406" s="7">
        <v>0</v>
      </c>
      <c r="R406" s="7">
        <f>P406+Q406</f>
        <v>217.3</v>
      </c>
      <c r="S406" s="7">
        <v>174.2</v>
      </c>
    </row>
    <row r="407" spans="1:19" ht="30.75" customHeight="1">
      <c r="A407" s="60">
        <v>1</v>
      </c>
      <c r="B407" s="121" t="s">
        <v>259</v>
      </c>
      <c r="C407" s="75">
        <v>303</v>
      </c>
      <c r="D407" s="6" t="s">
        <v>5</v>
      </c>
      <c r="E407" s="6" t="s">
        <v>67</v>
      </c>
      <c r="F407" s="75" t="s">
        <v>169</v>
      </c>
      <c r="G407" s="6" t="s">
        <v>95</v>
      </c>
      <c r="H407" s="7">
        <v>33.7</v>
      </c>
      <c r="I407" s="7"/>
      <c r="J407" s="7">
        <f>H407+I407</f>
        <v>33.7</v>
      </c>
      <c r="K407" s="7"/>
      <c r="L407" s="7">
        <f>J407+K407</f>
        <v>33.7</v>
      </c>
      <c r="M407" s="7"/>
      <c r="N407" s="7">
        <f>L407+M407</f>
        <v>33.7</v>
      </c>
      <c r="O407" s="7"/>
      <c r="P407" s="7">
        <f>N407+O407</f>
        <v>33.7</v>
      </c>
      <c r="Q407" s="7">
        <v>0</v>
      </c>
      <c r="R407" s="7">
        <f>P407+Q407</f>
        <v>33.7</v>
      </c>
      <c r="S407" s="7">
        <v>15.8</v>
      </c>
    </row>
    <row r="408" spans="1:19" ht="33">
      <c r="A408" s="60">
        <v>1</v>
      </c>
      <c r="B408" s="25" t="s">
        <v>128</v>
      </c>
      <c r="C408" s="74">
        <v>303</v>
      </c>
      <c r="D408" s="20" t="s">
        <v>5</v>
      </c>
      <c r="E408" s="20" t="s">
        <v>67</v>
      </c>
      <c r="F408" s="74" t="s">
        <v>171</v>
      </c>
      <c r="G408" s="20"/>
      <c r="H408" s="42">
        <f aca="true" t="shared" si="177" ref="H408:S409">H409</f>
        <v>2437</v>
      </c>
      <c r="I408" s="137">
        <f t="shared" si="177"/>
        <v>0</v>
      </c>
      <c r="J408" s="42">
        <f t="shared" si="177"/>
        <v>2437</v>
      </c>
      <c r="K408" s="137">
        <f t="shared" si="177"/>
        <v>613.6000000000001</v>
      </c>
      <c r="L408" s="42">
        <f t="shared" si="177"/>
        <v>3050.6000000000004</v>
      </c>
      <c r="M408" s="137">
        <f t="shared" si="177"/>
        <v>0</v>
      </c>
      <c r="N408" s="42">
        <f t="shared" si="177"/>
        <v>3050.6000000000004</v>
      </c>
      <c r="O408" s="137">
        <f t="shared" si="177"/>
        <v>246.1</v>
      </c>
      <c r="P408" s="42">
        <f t="shared" si="177"/>
        <v>3296.7000000000003</v>
      </c>
      <c r="Q408" s="137">
        <f t="shared" si="177"/>
        <v>261.9999999999999</v>
      </c>
      <c r="R408" s="42">
        <f t="shared" si="177"/>
        <v>3550.4</v>
      </c>
      <c r="S408" s="42">
        <f t="shared" si="177"/>
        <v>2144.2999999999997</v>
      </c>
    </row>
    <row r="409" spans="1:19" ht="33">
      <c r="A409" s="60">
        <v>1</v>
      </c>
      <c r="B409" s="19" t="s">
        <v>131</v>
      </c>
      <c r="C409" s="74">
        <v>303</v>
      </c>
      <c r="D409" s="20" t="s">
        <v>5</v>
      </c>
      <c r="E409" s="20" t="s">
        <v>67</v>
      </c>
      <c r="F409" s="74" t="s">
        <v>174</v>
      </c>
      <c r="G409" s="20"/>
      <c r="H409" s="42">
        <f t="shared" si="177"/>
        <v>2437</v>
      </c>
      <c r="I409" s="137">
        <f t="shared" si="177"/>
        <v>0</v>
      </c>
      <c r="J409" s="42">
        <f aca="true" t="shared" si="178" ref="J409:P409">J410+J414</f>
        <v>2437</v>
      </c>
      <c r="K409" s="42">
        <f t="shared" si="178"/>
        <v>613.6000000000001</v>
      </c>
      <c r="L409" s="42">
        <f t="shared" si="178"/>
        <v>3050.6000000000004</v>
      </c>
      <c r="M409" s="42">
        <f t="shared" si="178"/>
        <v>0</v>
      </c>
      <c r="N409" s="42">
        <f t="shared" si="178"/>
        <v>3050.6000000000004</v>
      </c>
      <c r="O409" s="42">
        <f t="shared" si="178"/>
        <v>246.1</v>
      </c>
      <c r="P409" s="42">
        <f t="shared" si="178"/>
        <v>3296.7000000000003</v>
      </c>
      <c r="Q409" s="42">
        <f>Q410+Q414</f>
        <v>261.9999999999999</v>
      </c>
      <c r="R409" s="42">
        <f>R410+R414</f>
        <v>3550.4</v>
      </c>
      <c r="S409" s="42">
        <f>S410+S414</f>
        <v>2144.2999999999997</v>
      </c>
    </row>
    <row r="410" spans="1:19" ht="15" customHeight="1">
      <c r="A410" s="60">
        <v>1</v>
      </c>
      <c r="B410" s="19" t="s">
        <v>132</v>
      </c>
      <c r="C410" s="74">
        <v>303</v>
      </c>
      <c r="D410" s="20" t="s">
        <v>5</v>
      </c>
      <c r="E410" s="20" t="s">
        <v>67</v>
      </c>
      <c r="F410" s="74" t="s">
        <v>175</v>
      </c>
      <c r="G410" s="20"/>
      <c r="H410" s="42">
        <f aca="true" t="shared" si="179" ref="H410:N410">H411+H412+H413</f>
        <v>2437</v>
      </c>
      <c r="I410" s="42">
        <f t="shared" si="179"/>
        <v>0</v>
      </c>
      <c r="J410" s="42">
        <f t="shared" si="179"/>
        <v>2437</v>
      </c>
      <c r="K410" s="42">
        <f t="shared" si="179"/>
        <v>435.60000000000014</v>
      </c>
      <c r="L410" s="42">
        <f t="shared" si="179"/>
        <v>2872.6000000000004</v>
      </c>
      <c r="M410" s="42">
        <f t="shared" si="179"/>
        <v>0</v>
      </c>
      <c r="N410" s="42">
        <f t="shared" si="179"/>
        <v>2872.6000000000004</v>
      </c>
      <c r="O410" s="42">
        <f>O411+O412+O413</f>
        <v>0</v>
      </c>
      <c r="P410" s="42">
        <f>P411+P412+P413</f>
        <v>2872.6000000000004</v>
      </c>
      <c r="Q410" s="42">
        <f>Q411+Q412+Q413</f>
        <v>261.9999999999999</v>
      </c>
      <c r="R410" s="42">
        <f>R411+R412+R413</f>
        <v>3126.3</v>
      </c>
      <c r="S410" s="42">
        <f>S411+S412+S413</f>
        <v>1861.8999999999999</v>
      </c>
    </row>
    <row r="411" spans="1:19" ht="55.5" customHeight="1">
      <c r="A411" s="60">
        <v>1</v>
      </c>
      <c r="B411" s="107" t="s">
        <v>112</v>
      </c>
      <c r="C411" s="75">
        <v>303</v>
      </c>
      <c r="D411" s="6" t="s">
        <v>5</v>
      </c>
      <c r="E411" s="6" t="s">
        <v>67</v>
      </c>
      <c r="F411" s="75" t="s">
        <v>175</v>
      </c>
      <c r="G411" s="6" t="s">
        <v>94</v>
      </c>
      <c r="H411" s="7">
        <v>1501.2</v>
      </c>
      <c r="I411" s="7"/>
      <c r="J411" s="7">
        <f>H411+I411</f>
        <v>1501.2</v>
      </c>
      <c r="K411" s="7"/>
      <c r="L411" s="7">
        <f>J411+K411</f>
        <v>1501.2</v>
      </c>
      <c r="M411" s="7"/>
      <c r="N411" s="7">
        <f>L411+M411</f>
        <v>1501.2</v>
      </c>
      <c r="O411" s="7"/>
      <c r="P411" s="7">
        <f>N411+O411</f>
        <v>1501.2</v>
      </c>
      <c r="Q411" s="172">
        <f>1084.1-1501.2+442.1</f>
        <v>24.999999999999886</v>
      </c>
      <c r="R411" s="7">
        <v>1517.9</v>
      </c>
      <c r="S411" s="7">
        <v>926.4</v>
      </c>
    </row>
    <row r="412" spans="1:19" ht="30.75" customHeight="1">
      <c r="A412" s="60">
        <v>1</v>
      </c>
      <c r="B412" s="121" t="s">
        <v>259</v>
      </c>
      <c r="C412" s="75">
        <v>303</v>
      </c>
      <c r="D412" s="6" t="s">
        <v>5</v>
      </c>
      <c r="E412" s="6" t="s">
        <v>67</v>
      </c>
      <c r="F412" s="75" t="s">
        <v>175</v>
      </c>
      <c r="G412" s="6" t="s">
        <v>95</v>
      </c>
      <c r="H412" s="7">
        <v>925.8</v>
      </c>
      <c r="I412" s="7"/>
      <c r="J412" s="7">
        <f>H412+I412</f>
        <v>925.8</v>
      </c>
      <c r="K412" s="7">
        <f>1363.4-925.8</f>
        <v>437.60000000000014</v>
      </c>
      <c r="L412" s="7">
        <f>J412+K412</f>
        <v>1363.4</v>
      </c>
      <c r="M412" s="7"/>
      <c r="N412" s="7">
        <f>L412+M412</f>
        <v>1363.4</v>
      </c>
      <c r="O412" s="7"/>
      <c r="P412" s="7">
        <f>N412+O412</f>
        <v>1363.4</v>
      </c>
      <c r="Q412" s="172">
        <f>1450.4-1363.4+100+50</f>
        <v>237</v>
      </c>
      <c r="R412" s="7">
        <f>P412+Q412</f>
        <v>1600.4</v>
      </c>
      <c r="S412" s="7">
        <v>931.8</v>
      </c>
    </row>
    <row r="413" spans="2:19" ht="21" customHeight="1">
      <c r="B413" s="121" t="s">
        <v>115</v>
      </c>
      <c r="C413" s="75">
        <v>303</v>
      </c>
      <c r="D413" s="6" t="s">
        <v>5</v>
      </c>
      <c r="E413" s="6" t="s">
        <v>67</v>
      </c>
      <c r="F413" s="75" t="s">
        <v>175</v>
      </c>
      <c r="G413" s="6" t="s">
        <v>114</v>
      </c>
      <c r="H413" s="7">
        <v>10</v>
      </c>
      <c r="I413" s="7"/>
      <c r="J413" s="7">
        <f>H413+I413</f>
        <v>10</v>
      </c>
      <c r="K413" s="7">
        <v>-2</v>
      </c>
      <c r="L413" s="7">
        <f>J413+K413</f>
        <v>8</v>
      </c>
      <c r="M413" s="7"/>
      <c r="N413" s="7">
        <f>L413+M413</f>
        <v>8</v>
      </c>
      <c r="O413" s="7"/>
      <c r="P413" s="7">
        <f>N413+O413</f>
        <v>8</v>
      </c>
      <c r="Q413" s="7">
        <v>0</v>
      </c>
      <c r="R413" s="7">
        <f>P413+Q413</f>
        <v>8</v>
      </c>
      <c r="S413" s="7">
        <v>3.7</v>
      </c>
    </row>
    <row r="414" spans="2:19" ht="30.75" customHeight="1">
      <c r="B414" s="25" t="s">
        <v>447</v>
      </c>
      <c r="C414" s="74" t="s">
        <v>83</v>
      </c>
      <c r="D414" s="20" t="s">
        <v>5</v>
      </c>
      <c r="E414" s="20" t="s">
        <v>67</v>
      </c>
      <c r="F414" s="74" t="s">
        <v>450</v>
      </c>
      <c r="G414" s="110"/>
      <c r="H414" s="7"/>
      <c r="I414" s="7"/>
      <c r="J414" s="21">
        <f aca="true" t="shared" si="180" ref="H414:S417">J415</f>
        <v>0</v>
      </c>
      <c r="K414" s="18">
        <f t="shared" si="180"/>
        <v>178</v>
      </c>
      <c r="L414" s="21">
        <f t="shared" si="180"/>
        <v>178</v>
      </c>
      <c r="M414" s="18">
        <f t="shared" si="180"/>
        <v>0</v>
      </c>
      <c r="N414" s="21">
        <f t="shared" si="180"/>
        <v>178</v>
      </c>
      <c r="O414" s="18">
        <f t="shared" si="180"/>
        <v>246.1</v>
      </c>
      <c r="P414" s="21">
        <f t="shared" si="180"/>
        <v>424.1</v>
      </c>
      <c r="Q414" s="18">
        <f t="shared" si="180"/>
        <v>0</v>
      </c>
      <c r="R414" s="21">
        <f t="shared" si="180"/>
        <v>424.1</v>
      </c>
      <c r="S414" s="21">
        <f t="shared" si="180"/>
        <v>282.4</v>
      </c>
    </row>
    <row r="415" spans="2:19" ht="30.75" customHeight="1">
      <c r="B415" s="26" t="s">
        <v>159</v>
      </c>
      <c r="C415" s="75" t="s">
        <v>83</v>
      </c>
      <c r="D415" s="6" t="s">
        <v>5</v>
      </c>
      <c r="E415" s="6" t="s">
        <v>67</v>
      </c>
      <c r="F415" s="75" t="s">
        <v>450</v>
      </c>
      <c r="G415" s="6" t="s">
        <v>94</v>
      </c>
      <c r="H415" s="7"/>
      <c r="I415" s="7"/>
      <c r="J415" s="7">
        <v>0</v>
      </c>
      <c r="K415" s="7">
        <v>178</v>
      </c>
      <c r="L415" s="7">
        <f>J415+K415</f>
        <v>178</v>
      </c>
      <c r="M415" s="7"/>
      <c r="N415" s="7">
        <f>L415+M415</f>
        <v>178</v>
      </c>
      <c r="O415" s="7">
        <v>246.1</v>
      </c>
      <c r="P415" s="7">
        <f>N415+O415</f>
        <v>424.1</v>
      </c>
      <c r="Q415" s="7">
        <v>0</v>
      </c>
      <c r="R415" s="7">
        <f>P415+Q415</f>
        <v>424.1</v>
      </c>
      <c r="S415" s="7">
        <v>282.4</v>
      </c>
    </row>
    <row r="416" spans="2:19" ht="30.75" customHeight="1" hidden="1">
      <c r="B416" s="115" t="s">
        <v>525</v>
      </c>
      <c r="C416" s="74" t="s">
        <v>83</v>
      </c>
      <c r="D416" s="20" t="s">
        <v>5</v>
      </c>
      <c r="E416" s="20" t="s">
        <v>67</v>
      </c>
      <c r="F416" s="74" t="s">
        <v>179</v>
      </c>
      <c r="G416" s="20"/>
      <c r="H416" s="42">
        <f t="shared" si="180"/>
        <v>0</v>
      </c>
      <c r="I416" s="137">
        <f t="shared" si="180"/>
        <v>0</v>
      </c>
      <c r="J416" s="42">
        <f t="shared" si="180"/>
        <v>0</v>
      </c>
      <c r="K416" s="137">
        <f t="shared" si="180"/>
        <v>0</v>
      </c>
      <c r="L416" s="42">
        <f t="shared" si="180"/>
        <v>0</v>
      </c>
      <c r="M416" s="137">
        <f t="shared" si="180"/>
        <v>0</v>
      </c>
      <c r="N416" s="42">
        <f t="shared" si="180"/>
        <v>0</v>
      </c>
      <c r="O416" s="137">
        <f t="shared" si="180"/>
        <v>0</v>
      </c>
      <c r="P416" s="42">
        <f t="shared" si="180"/>
        <v>0</v>
      </c>
      <c r="Q416" s="137">
        <f t="shared" si="180"/>
        <v>0</v>
      </c>
      <c r="R416" s="42">
        <f t="shared" si="180"/>
        <v>0</v>
      </c>
      <c r="S416" s="42">
        <f t="shared" si="180"/>
        <v>0</v>
      </c>
    </row>
    <row r="417" spans="2:19" ht="30.75" customHeight="1" hidden="1">
      <c r="B417" s="25" t="s">
        <v>145</v>
      </c>
      <c r="C417" s="74" t="s">
        <v>83</v>
      </c>
      <c r="D417" s="20" t="s">
        <v>5</v>
      </c>
      <c r="E417" s="20" t="s">
        <v>67</v>
      </c>
      <c r="F417" s="74" t="s">
        <v>180</v>
      </c>
      <c r="G417" s="20"/>
      <c r="H417" s="21">
        <f t="shared" si="180"/>
        <v>0</v>
      </c>
      <c r="I417" s="18">
        <f t="shared" si="180"/>
        <v>0</v>
      </c>
      <c r="J417" s="21">
        <f t="shared" si="180"/>
        <v>0</v>
      </c>
      <c r="K417" s="18">
        <f t="shared" si="180"/>
        <v>0</v>
      </c>
      <c r="L417" s="21">
        <f t="shared" si="180"/>
        <v>0</v>
      </c>
      <c r="M417" s="18">
        <f t="shared" si="180"/>
        <v>0</v>
      </c>
      <c r="N417" s="21">
        <f t="shared" si="180"/>
        <v>0</v>
      </c>
      <c r="O417" s="18">
        <f t="shared" si="180"/>
        <v>0</v>
      </c>
      <c r="P417" s="21">
        <f t="shared" si="180"/>
        <v>0</v>
      </c>
      <c r="Q417" s="18">
        <f t="shared" si="180"/>
        <v>0</v>
      </c>
      <c r="R417" s="21">
        <f t="shared" si="180"/>
        <v>0</v>
      </c>
      <c r="S417" s="21">
        <f t="shared" si="180"/>
        <v>0</v>
      </c>
    </row>
    <row r="418" spans="2:19" ht="16.5" hidden="1">
      <c r="B418" s="26" t="s">
        <v>99</v>
      </c>
      <c r="C418" s="75" t="s">
        <v>83</v>
      </c>
      <c r="D418" s="6" t="s">
        <v>5</v>
      </c>
      <c r="E418" s="6" t="s">
        <v>67</v>
      </c>
      <c r="F418" s="75" t="s">
        <v>180</v>
      </c>
      <c r="G418" s="6" t="s">
        <v>95</v>
      </c>
      <c r="H418" s="7"/>
      <c r="I418" s="7"/>
      <c r="J418" s="7">
        <f>H418+I418</f>
        <v>0</v>
      </c>
      <c r="K418" s="7"/>
      <c r="L418" s="7">
        <f>J418+K418</f>
        <v>0</v>
      </c>
      <c r="M418" s="7"/>
      <c r="N418" s="7">
        <f>L418+M418</f>
        <v>0</v>
      </c>
      <c r="O418" s="7"/>
      <c r="P418" s="7">
        <f>N418+O418</f>
        <v>0</v>
      </c>
      <c r="Q418" s="7"/>
      <c r="R418" s="7">
        <f>P418+Q418</f>
        <v>0</v>
      </c>
      <c r="S418" s="7">
        <f>Q418+R418</f>
        <v>0</v>
      </c>
    </row>
    <row r="419" spans="2:19" ht="50.25" hidden="1">
      <c r="B419" s="123" t="s">
        <v>301</v>
      </c>
      <c r="C419" s="74" t="s">
        <v>83</v>
      </c>
      <c r="D419" s="20" t="s">
        <v>5</v>
      </c>
      <c r="E419" s="20" t="s">
        <v>67</v>
      </c>
      <c r="F419" s="74" t="s">
        <v>182</v>
      </c>
      <c r="G419" s="20"/>
      <c r="H419" s="42">
        <f aca="true" t="shared" si="181" ref="H419:S420">H420</f>
        <v>0</v>
      </c>
      <c r="I419" s="137">
        <f t="shared" si="181"/>
        <v>0</v>
      </c>
      <c r="J419" s="42">
        <f t="shared" si="181"/>
        <v>0</v>
      </c>
      <c r="K419" s="137">
        <f t="shared" si="181"/>
        <v>0</v>
      </c>
      <c r="L419" s="42">
        <f t="shared" si="181"/>
        <v>0</v>
      </c>
      <c r="M419" s="137">
        <f t="shared" si="181"/>
        <v>0</v>
      </c>
      <c r="N419" s="42">
        <f t="shared" si="181"/>
        <v>0</v>
      </c>
      <c r="O419" s="137">
        <f t="shared" si="181"/>
        <v>0</v>
      </c>
      <c r="P419" s="42">
        <f t="shared" si="181"/>
        <v>0</v>
      </c>
      <c r="Q419" s="137">
        <f t="shared" si="181"/>
        <v>0</v>
      </c>
      <c r="R419" s="42">
        <f t="shared" si="181"/>
        <v>0</v>
      </c>
      <c r="S419" s="42">
        <f t="shared" si="181"/>
        <v>0</v>
      </c>
    </row>
    <row r="420" spans="2:19" ht="17.25" hidden="1">
      <c r="B420" s="25" t="s">
        <v>145</v>
      </c>
      <c r="C420" s="74" t="s">
        <v>83</v>
      </c>
      <c r="D420" s="20" t="s">
        <v>5</v>
      </c>
      <c r="E420" s="20" t="s">
        <v>67</v>
      </c>
      <c r="F420" s="74" t="s">
        <v>183</v>
      </c>
      <c r="G420" s="20"/>
      <c r="H420" s="21">
        <f t="shared" si="181"/>
        <v>0</v>
      </c>
      <c r="I420" s="18">
        <f t="shared" si="181"/>
        <v>0</v>
      </c>
      <c r="J420" s="21">
        <f t="shared" si="181"/>
        <v>0</v>
      </c>
      <c r="K420" s="18">
        <f t="shared" si="181"/>
        <v>0</v>
      </c>
      <c r="L420" s="21">
        <f t="shared" si="181"/>
        <v>0</v>
      </c>
      <c r="M420" s="18">
        <f t="shared" si="181"/>
        <v>0</v>
      </c>
      <c r="N420" s="21">
        <f t="shared" si="181"/>
        <v>0</v>
      </c>
      <c r="O420" s="18">
        <f t="shared" si="181"/>
        <v>0</v>
      </c>
      <c r="P420" s="21">
        <f t="shared" si="181"/>
        <v>0</v>
      </c>
      <c r="Q420" s="18">
        <f t="shared" si="181"/>
        <v>0</v>
      </c>
      <c r="R420" s="21">
        <f t="shared" si="181"/>
        <v>0</v>
      </c>
      <c r="S420" s="21">
        <f t="shared" si="181"/>
        <v>0</v>
      </c>
    </row>
    <row r="421" spans="2:19" ht="33" hidden="1">
      <c r="B421" s="121" t="s">
        <v>259</v>
      </c>
      <c r="C421" s="75" t="s">
        <v>83</v>
      </c>
      <c r="D421" s="6" t="s">
        <v>5</v>
      </c>
      <c r="E421" s="6" t="s">
        <v>67</v>
      </c>
      <c r="F421" s="75" t="s">
        <v>183</v>
      </c>
      <c r="G421" s="6" t="s">
        <v>95</v>
      </c>
      <c r="H421" s="7"/>
      <c r="I421" s="7"/>
      <c r="J421" s="7">
        <f>H421+I421</f>
        <v>0</v>
      </c>
      <c r="K421" s="7"/>
      <c r="L421" s="7">
        <f>J421+K421</f>
        <v>0</v>
      </c>
      <c r="M421" s="7"/>
      <c r="N421" s="7">
        <f>L421+M421</f>
        <v>0</v>
      </c>
      <c r="O421" s="7"/>
      <c r="P421" s="7">
        <f>N421+O421</f>
        <v>0</v>
      </c>
      <c r="Q421" s="7"/>
      <c r="R421" s="7">
        <f>P421+Q421</f>
        <v>0</v>
      </c>
      <c r="S421" s="7">
        <f>Q421+R421</f>
        <v>0</v>
      </c>
    </row>
    <row r="422" spans="1:19" s="9" customFormat="1" ht="48.75" customHeight="1">
      <c r="A422" s="60">
        <v>1</v>
      </c>
      <c r="B422" s="168" t="s">
        <v>304</v>
      </c>
      <c r="C422" s="116" t="s">
        <v>83</v>
      </c>
      <c r="D422" s="117" t="s">
        <v>5</v>
      </c>
      <c r="E422" s="117" t="s">
        <v>67</v>
      </c>
      <c r="F422" s="116" t="s">
        <v>187</v>
      </c>
      <c r="G422" s="117"/>
      <c r="H422" s="21">
        <f aca="true" t="shared" si="182" ref="H422:N422">H423+H426</f>
        <v>267.2</v>
      </c>
      <c r="I422" s="18">
        <f t="shared" si="182"/>
        <v>46.8</v>
      </c>
      <c r="J422" s="21">
        <f t="shared" si="182"/>
        <v>314</v>
      </c>
      <c r="K422" s="18">
        <f t="shared" si="182"/>
        <v>0</v>
      </c>
      <c r="L422" s="21">
        <f t="shared" si="182"/>
        <v>314</v>
      </c>
      <c r="M422" s="18">
        <f t="shared" si="182"/>
        <v>-3.3</v>
      </c>
      <c r="N422" s="21">
        <f t="shared" si="182"/>
        <v>310.7</v>
      </c>
      <c r="O422" s="18">
        <f>O423+O426</f>
        <v>0</v>
      </c>
      <c r="P422" s="21">
        <f>P423+P426</f>
        <v>310.7</v>
      </c>
      <c r="Q422" s="18">
        <f>Q423+Q426</f>
        <v>0</v>
      </c>
      <c r="R422" s="21">
        <f>R423+R426</f>
        <v>310.59999999999997</v>
      </c>
      <c r="S422" s="21">
        <f>S423+S426</f>
        <v>206.4</v>
      </c>
    </row>
    <row r="423" spans="1:19" s="9" customFormat="1" ht="66" customHeight="1">
      <c r="A423" s="60">
        <v>1</v>
      </c>
      <c r="B423" s="168" t="s">
        <v>154</v>
      </c>
      <c r="C423" s="116" t="s">
        <v>83</v>
      </c>
      <c r="D423" s="117" t="s">
        <v>5</v>
      </c>
      <c r="E423" s="117" t="s">
        <v>67</v>
      </c>
      <c r="F423" s="116" t="s">
        <v>188</v>
      </c>
      <c r="G423" s="117"/>
      <c r="H423" s="21">
        <f aca="true" t="shared" si="183" ref="H423:S423">H424</f>
        <v>267.2</v>
      </c>
      <c r="I423" s="21">
        <f t="shared" si="183"/>
        <v>17</v>
      </c>
      <c r="J423" s="21">
        <f t="shared" si="183"/>
        <v>284.2</v>
      </c>
      <c r="K423" s="21">
        <f t="shared" si="183"/>
        <v>0</v>
      </c>
      <c r="L423" s="21">
        <f t="shared" si="183"/>
        <v>284.2</v>
      </c>
      <c r="M423" s="21">
        <f t="shared" si="183"/>
        <v>0</v>
      </c>
      <c r="N423" s="21">
        <f t="shared" si="183"/>
        <v>284.2</v>
      </c>
      <c r="O423" s="21">
        <f t="shared" si="183"/>
        <v>0</v>
      </c>
      <c r="P423" s="21">
        <f t="shared" si="183"/>
        <v>284.2</v>
      </c>
      <c r="Q423" s="21">
        <f t="shared" si="183"/>
        <v>0</v>
      </c>
      <c r="R423" s="21">
        <f t="shared" si="183"/>
        <v>284.2</v>
      </c>
      <c r="S423" s="21">
        <f t="shared" si="183"/>
        <v>206.4</v>
      </c>
    </row>
    <row r="424" spans="1:19" ht="17.25">
      <c r="A424" s="60">
        <v>1</v>
      </c>
      <c r="B424" s="25" t="s">
        <v>145</v>
      </c>
      <c r="C424" s="74" t="s">
        <v>83</v>
      </c>
      <c r="D424" s="20" t="s">
        <v>5</v>
      </c>
      <c r="E424" s="20" t="s">
        <v>67</v>
      </c>
      <c r="F424" s="74" t="s">
        <v>189</v>
      </c>
      <c r="G424" s="20"/>
      <c r="H424" s="21">
        <f aca="true" t="shared" si="184" ref="H424:S426">H425</f>
        <v>267.2</v>
      </c>
      <c r="I424" s="112">
        <f t="shared" si="184"/>
        <v>17</v>
      </c>
      <c r="J424" s="21">
        <f t="shared" si="184"/>
        <v>284.2</v>
      </c>
      <c r="K424" s="112">
        <f t="shared" si="184"/>
        <v>0</v>
      </c>
      <c r="L424" s="21">
        <f t="shared" si="184"/>
        <v>284.2</v>
      </c>
      <c r="M424" s="112">
        <f t="shared" si="184"/>
        <v>0</v>
      </c>
      <c r="N424" s="21">
        <f t="shared" si="184"/>
        <v>284.2</v>
      </c>
      <c r="O424" s="112">
        <f t="shared" si="184"/>
        <v>0</v>
      </c>
      <c r="P424" s="21">
        <f t="shared" si="184"/>
        <v>284.2</v>
      </c>
      <c r="Q424" s="112">
        <f t="shared" si="184"/>
        <v>0</v>
      </c>
      <c r="R424" s="21">
        <f t="shared" si="184"/>
        <v>284.2</v>
      </c>
      <c r="S424" s="21">
        <f t="shared" si="184"/>
        <v>206.4</v>
      </c>
    </row>
    <row r="425" spans="1:19" s="9" customFormat="1" ht="33">
      <c r="A425" s="60">
        <v>1</v>
      </c>
      <c r="B425" s="121" t="s">
        <v>259</v>
      </c>
      <c r="C425" s="78" t="s">
        <v>83</v>
      </c>
      <c r="D425" s="6" t="s">
        <v>5</v>
      </c>
      <c r="E425" s="6" t="s">
        <v>67</v>
      </c>
      <c r="F425" s="78" t="s">
        <v>189</v>
      </c>
      <c r="G425" s="6" t="s">
        <v>95</v>
      </c>
      <c r="H425" s="172">
        <f>43.9+2.3+60.2+82+36.5+42.3</f>
        <v>267.2</v>
      </c>
      <c r="I425" s="172">
        <v>17</v>
      </c>
      <c r="J425" s="7">
        <f>H425+I425</f>
        <v>284.2</v>
      </c>
      <c r="K425" s="172"/>
      <c r="L425" s="7">
        <f>J425+K425</f>
        <v>284.2</v>
      </c>
      <c r="M425" s="172"/>
      <c r="N425" s="7">
        <f>L425+M425</f>
        <v>284.2</v>
      </c>
      <c r="O425" s="172"/>
      <c r="P425" s="7">
        <f>N425+O425</f>
        <v>284.2</v>
      </c>
      <c r="Q425" s="172">
        <v>0</v>
      </c>
      <c r="R425" s="7">
        <f>P425+Q425</f>
        <v>284.2</v>
      </c>
      <c r="S425" s="7">
        <v>206.4</v>
      </c>
    </row>
    <row r="426" spans="1:19" s="9" customFormat="1" ht="49.5">
      <c r="A426" s="60"/>
      <c r="B426" s="25" t="s">
        <v>155</v>
      </c>
      <c r="C426" s="116" t="s">
        <v>83</v>
      </c>
      <c r="D426" s="117" t="s">
        <v>5</v>
      </c>
      <c r="E426" s="117" t="s">
        <v>67</v>
      </c>
      <c r="F426" s="116" t="s">
        <v>190</v>
      </c>
      <c r="G426" s="117"/>
      <c r="H426" s="21">
        <f t="shared" si="184"/>
        <v>0</v>
      </c>
      <c r="I426" s="18">
        <f t="shared" si="184"/>
        <v>29.8</v>
      </c>
      <c r="J426" s="21">
        <f t="shared" si="184"/>
        <v>29.8</v>
      </c>
      <c r="K426" s="18">
        <f t="shared" si="184"/>
        <v>0</v>
      </c>
      <c r="L426" s="21">
        <f t="shared" si="184"/>
        <v>29.8</v>
      </c>
      <c r="M426" s="18">
        <f t="shared" si="184"/>
        <v>-3.3</v>
      </c>
      <c r="N426" s="21">
        <f t="shared" si="184"/>
        <v>26.5</v>
      </c>
      <c r="O426" s="18">
        <f t="shared" si="184"/>
        <v>0</v>
      </c>
      <c r="P426" s="21">
        <f t="shared" si="184"/>
        <v>26.5</v>
      </c>
      <c r="Q426" s="18">
        <f t="shared" si="184"/>
        <v>0</v>
      </c>
      <c r="R426" s="21">
        <f t="shared" si="184"/>
        <v>26.4</v>
      </c>
      <c r="S426" s="21">
        <f t="shared" si="184"/>
        <v>0</v>
      </c>
    </row>
    <row r="427" spans="1:19" s="9" customFormat="1" ht="17.25">
      <c r="A427" s="60"/>
      <c r="B427" s="25" t="s">
        <v>145</v>
      </c>
      <c r="C427" s="74" t="s">
        <v>83</v>
      </c>
      <c r="D427" s="20" t="s">
        <v>5</v>
      </c>
      <c r="E427" s="20" t="s">
        <v>67</v>
      </c>
      <c r="F427" s="74" t="s">
        <v>191</v>
      </c>
      <c r="G427" s="20"/>
      <c r="H427" s="21">
        <f aca="true" t="shared" si="185" ref="H427:N427">H429+H428</f>
        <v>0</v>
      </c>
      <c r="I427" s="112">
        <f t="shared" si="185"/>
        <v>29.8</v>
      </c>
      <c r="J427" s="21">
        <f t="shared" si="185"/>
        <v>29.8</v>
      </c>
      <c r="K427" s="112">
        <f t="shared" si="185"/>
        <v>0</v>
      </c>
      <c r="L427" s="21">
        <f t="shared" si="185"/>
        <v>29.8</v>
      </c>
      <c r="M427" s="112">
        <f t="shared" si="185"/>
        <v>-3.3</v>
      </c>
      <c r="N427" s="21">
        <f t="shared" si="185"/>
        <v>26.5</v>
      </c>
      <c r="O427" s="112">
        <f>O429+O428</f>
        <v>0</v>
      </c>
      <c r="P427" s="21">
        <f>P429+P428</f>
        <v>26.5</v>
      </c>
      <c r="Q427" s="112">
        <f>Q429+Q428</f>
        <v>0</v>
      </c>
      <c r="R427" s="21">
        <f>R429+R428</f>
        <v>26.4</v>
      </c>
      <c r="S427" s="21">
        <f>S429+S428</f>
        <v>0</v>
      </c>
    </row>
    <row r="428" spans="1:19" s="9" customFormat="1" ht="56.25" customHeight="1">
      <c r="A428" s="60"/>
      <c r="B428" s="107" t="s">
        <v>112</v>
      </c>
      <c r="C428" s="78" t="s">
        <v>83</v>
      </c>
      <c r="D428" s="6" t="s">
        <v>5</v>
      </c>
      <c r="E428" s="6" t="s">
        <v>67</v>
      </c>
      <c r="F428" s="78" t="s">
        <v>191</v>
      </c>
      <c r="G428" s="6" t="s">
        <v>94</v>
      </c>
      <c r="H428" s="21"/>
      <c r="I428" s="112">
        <v>29.8</v>
      </c>
      <c r="J428" s="7">
        <f>H428+I428</f>
        <v>29.8</v>
      </c>
      <c r="K428" s="112"/>
      <c r="L428" s="7">
        <f>J428+K428</f>
        <v>29.8</v>
      </c>
      <c r="M428" s="112">
        <v>-3.3</v>
      </c>
      <c r="N428" s="7">
        <f>L428+M428</f>
        <v>26.5</v>
      </c>
      <c r="O428" s="112"/>
      <c r="P428" s="7">
        <f>N428+O428</f>
        <v>26.5</v>
      </c>
      <c r="Q428" s="112"/>
      <c r="R428" s="7">
        <v>26.4</v>
      </c>
      <c r="S428" s="7">
        <v>0</v>
      </c>
    </row>
    <row r="429" spans="1:19" s="9" customFormat="1" ht="33" hidden="1">
      <c r="A429" s="60"/>
      <c r="B429" s="121" t="s">
        <v>259</v>
      </c>
      <c r="C429" s="78" t="s">
        <v>83</v>
      </c>
      <c r="D429" s="6" t="s">
        <v>5</v>
      </c>
      <c r="E429" s="6" t="s">
        <v>67</v>
      </c>
      <c r="F429" s="78" t="s">
        <v>191</v>
      </c>
      <c r="G429" s="6" t="s">
        <v>95</v>
      </c>
      <c r="H429" s="7"/>
      <c r="I429" s="7"/>
      <c r="J429" s="7">
        <f>H429+I429</f>
        <v>0</v>
      </c>
      <c r="K429" s="7"/>
      <c r="L429" s="7">
        <f>J429+K429</f>
        <v>0</v>
      </c>
      <c r="M429" s="7"/>
      <c r="N429" s="7">
        <f>L429+M429</f>
        <v>0</v>
      </c>
      <c r="O429" s="7"/>
      <c r="P429" s="7">
        <f>N429+O429</f>
        <v>0</v>
      </c>
      <c r="Q429" s="7"/>
      <c r="R429" s="7">
        <f>P429+Q429</f>
        <v>0</v>
      </c>
      <c r="S429" s="7">
        <f>Q429+R429</f>
        <v>0</v>
      </c>
    </row>
    <row r="430" spans="1:19" s="9" customFormat="1" ht="17.25">
      <c r="A430" s="60">
        <v>1</v>
      </c>
      <c r="B430" s="19" t="s">
        <v>122</v>
      </c>
      <c r="C430" s="89">
        <v>303</v>
      </c>
      <c r="D430" s="89" t="s">
        <v>5</v>
      </c>
      <c r="E430" s="89" t="s">
        <v>67</v>
      </c>
      <c r="F430" s="89" t="s">
        <v>227</v>
      </c>
      <c r="G430" s="20"/>
      <c r="H430" s="42">
        <f aca="true" t="shared" si="186" ref="H430:S432">H431</f>
        <v>487.9</v>
      </c>
      <c r="I430" s="137">
        <f t="shared" si="186"/>
        <v>0</v>
      </c>
      <c r="J430" s="42">
        <f t="shared" si="186"/>
        <v>487.9</v>
      </c>
      <c r="K430" s="137">
        <f t="shared" si="186"/>
        <v>5</v>
      </c>
      <c r="L430" s="42">
        <f t="shared" si="186"/>
        <v>492.9</v>
      </c>
      <c r="M430" s="137">
        <f t="shared" si="186"/>
        <v>0</v>
      </c>
      <c r="N430" s="42">
        <f t="shared" si="186"/>
        <v>492.9</v>
      </c>
      <c r="O430" s="137">
        <f t="shared" si="186"/>
        <v>0</v>
      </c>
      <c r="P430" s="42">
        <f t="shared" si="186"/>
        <v>492.9</v>
      </c>
      <c r="Q430" s="137">
        <f t="shared" si="186"/>
        <v>0</v>
      </c>
      <c r="R430" s="42">
        <f t="shared" si="186"/>
        <v>492.9</v>
      </c>
      <c r="S430" s="42">
        <f t="shared" si="186"/>
        <v>491.2</v>
      </c>
    </row>
    <row r="431" spans="1:19" s="9" customFormat="1" ht="16.5" customHeight="1">
      <c r="A431" s="60">
        <v>1</v>
      </c>
      <c r="B431" s="33" t="s">
        <v>142</v>
      </c>
      <c r="C431" s="20">
        <v>303</v>
      </c>
      <c r="D431" s="20" t="s">
        <v>5</v>
      </c>
      <c r="E431" s="20" t="s">
        <v>67</v>
      </c>
      <c r="F431" s="20" t="s">
        <v>228</v>
      </c>
      <c r="G431" s="20"/>
      <c r="H431" s="42">
        <f aca="true" t="shared" si="187" ref="H431:S431">H432</f>
        <v>487.9</v>
      </c>
      <c r="I431" s="137">
        <f t="shared" si="187"/>
        <v>0</v>
      </c>
      <c r="J431" s="42">
        <f t="shared" si="187"/>
        <v>487.9</v>
      </c>
      <c r="K431" s="137">
        <f t="shared" si="187"/>
        <v>5</v>
      </c>
      <c r="L431" s="42">
        <f t="shared" si="187"/>
        <v>492.9</v>
      </c>
      <c r="M431" s="137">
        <f t="shared" si="187"/>
        <v>0</v>
      </c>
      <c r="N431" s="42">
        <f t="shared" si="187"/>
        <v>492.9</v>
      </c>
      <c r="O431" s="137">
        <f t="shared" si="187"/>
        <v>0</v>
      </c>
      <c r="P431" s="42">
        <f t="shared" si="187"/>
        <v>492.9</v>
      </c>
      <c r="Q431" s="137">
        <f t="shared" si="187"/>
        <v>0</v>
      </c>
      <c r="R431" s="42">
        <f t="shared" si="187"/>
        <v>492.9</v>
      </c>
      <c r="S431" s="42">
        <f t="shared" si="187"/>
        <v>491.2</v>
      </c>
    </row>
    <row r="432" spans="1:19" s="9" customFormat="1" ht="33">
      <c r="A432" s="60">
        <v>1</v>
      </c>
      <c r="B432" s="33" t="s">
        <v>120</v>
      </c>
      <c r="C432" s="89">
        <v>303</v>
      </c>
      <c r="D432" s="89" t="s">
        <v>5</v>
      </c>
      <c r="E432" s="89" t="s">
        <v>67</v>
      </c>
      <c r="F432" s="89" t="s">
        <v>231</v>
      </c>
      <c r="G432" s="20"/>
      <c r="H432" s="42">
        <f t="shared" si="186"/>
        <v>487.9</v>
      </c>
      <c r="I432" s="138">
        <f t="shared" si="186"/>
        <v>0</v>
      </c>
      <c r="J432" s="42">
        <f t="shared" si="186"/>
        <v>487.9</v>
      </c>
      <c r="K432" s="138">
        <f t="shared" si="186"/>
        <v>5</v>
      </c>
      <c r="L432" s="42">
        <f t="shared" si="186"/>
        <v>492.9</v>
      </c>
      <c r="M432" s="138">
        <f t="shared" si="186"/>
        <v>0</v>
      </c>
      <c r="N432" s="42">
        <f t="shared" si="186"/>
        <v>492.9</v>
      </c>
      <c r="O432" s="138">
        <f t="shared" si="186"/>
        <v>0</v>
      </c>
      <c r="P432" s="42">
        <f t="shared" si="186"/>
        <v>492.9</v>
      </c>
      <c r="Q432" s="138">
        <f t="shared" si="186"/>
        <v>0</v>
      </c>
      <c r="R432" s="42">
        <f t="shared" si="186"/>
        <v>492.9</v>
      </c>
      <c r="S432" s="42">
        <f t="shared" si="186"/>
        <v>491.2</v>
      </c>
    </row>
    <row r="433" spans="1:19" s="9" customFormat="1" ht="33">
      <c r="A433" s="60">
        <v>1</v>
      </c>
      <c r="B433" s="121" t="s">
        <v>259</v>
      </c>
      <c r="C433" s="75">
        <v>303</v>
      </c>
      <c r="D433" s="6" t="s">
        <v>5</v>
      </c>
      <c r="E433" s="6" t="s">
        <v>67</v>
      </c>
      <c r="F433" s="75" t="s">
        <v>231</v>
      </c>
      <c r="G433" s="6" t="s">
        <v>95</v>
      </c>
      <c r="H433" s="7">
        <v>487.9</v>
      </c>
      <c r="I433" s="7"/>
      <c r="J433" s="7">
        <f>H433+I433</f>
        <v>487.9</v>
      </c>
      <c r="K433" s="7">
        <f>492.9-487.9</f>
        <v>5</v>
      </c>
      <c r="L433" s="7">
        <f>J433+K433</f>
        <v>492.9</v>
      </c>
      <c r="M433" s="7"/>
      <c r="N433" s="7">
        <f>L433+M433</f>
        <v>492.9</v>
      </c>
      <c r="O433" s="7"/>
      <c r="P433" s="7">
        <f>N433+O433</f>
        <v>492.9</v>
      </c>
      <c r="Q433" s="7">
        <v>0</v>
      </c>
      <c r="R433" s="7">
        <f>P433+Q433</f>
        <v>492.9</v>
      </c>
      <c r="S433" s="7">
        <v>491.2</v>
      </c>
    </row>
    <row r="434" spans="1:19" ht="33">
      <c r="A434" s="60">
        <v>1</v>
      </c>
      <c r="B434" s="19" t="s">
        <v>140</v>
      </c>
      <c r="C434" s="167">
        <v>303</v>
      </c>
      <c r="D434" s="167" t="s">
        <v>5</v>
      </c>
      <c r="E434" s="167" t="s">
        <v>67</v>
      </c>
      <c r="F434" s="167" t="s">
        <v>246</v>
      </c>
      <c r="G434" s="167"/>
      <c r="H434" s="167">
        <f aca="true" t="shared" si="188" ref="H434:N434">H438+H435</f>
        <v>1694.3</v>
      </c>
      <c r="I434" s="167">
        <f t="shared" si="188"/>
        <v>1538.1</v>
      </c>
      <c r="J434" s="167">
        <f t="shared" si="188"/>
        <v>3232.4</v>
      </c>
      <c r="K434" s="167">
        <f t="shared" si="188"/>
        <v>-217.4999999999999</v>
      </c>
      <c r="L434" s="167">
        <f t="shared" si="188"/>
        <v>3014.9</v>
      </c>
      <c r="M434" s="167">
        <f t="shared" si="188"/>
        <v>-1190.3</v>
      </c>
      <c r="N434" s="167">
        <f t="shared" si="188"/>
        <v>1824.6</v>
      </c>
      <c r="O434" s="167">
        <f>O438+O435</f>
        <v>0</v>
      </c>
      <c r="P434" s="167">
        <f>P438+P435</f>
        <v>1824.6</v>
      </c>
      <c r="Q434" s="167">
        <f>Q438+Q435</f>
        <v>611.1999999999999</v>
      </c>
      <c r="R434" s="167">
        <f>R438+R435</f>
        <v>2435.8</v>
      </c>
      <c r="S434" s="167">
        <f>S438+S435</f>
        <v>1615.9</v>
      </c>
    </row>
    <row r="435" spans="1:19" ht="17.25">
      <c r="A435" s="60">
        <v>1</v>
      </c>
      <c r="B435" s="19" t="s">
        <v>52</v>
      </c>
      <c r="C435" s="20" t="s">
        <v>83</v>
      </c>
      <c r="D435" s="20" t="s">
        <v>5</v>
      </c>
      <c r="E435" s="20" t="s">
        <v>67</v>
      </c>
      <c r="F435" s="74" t="s">
        <v>248</v>
      </c>
      <c r="G435" s="20"/>
      <c r="H435" s="42">
        <f>H436</f>
        <v>0</v>
      </c>
      <c r="I435" s="138">
        <f>I436</f>
        <v>0</v>
      </c>
      <c r="J435" s="42">
        <f aca="true" t="shared" si="189" ref="J435:P435">J436+J437</f>
        <v>0</v>
      </c>
      <c r="K435" s="42">
        <f t="shared" si="189"/>
        <v>18</v>
      </c>
      <c r="L435" s="42">
        <f t="shared" si="189"/>
        <v>18</v>
      </c>
      <c r="M435" s="42">
        <f t="shared" si="189"/>
        <v>0</v>
      </c>
      <c r="N435" s="42">
        <f t="shared" si="189"/>
        <v>18</v>
      </c>
      <c r="O435" s="42">
        <f t="shared" si="189"/>
        <v>0</v>
      </c>
      <c r="P435" s="42">
        <f t="shared" si="189"/>
        <v>18</v>
      </c>
      <c r="Q435" s="42">
        <f>Q436+Q437</f>
        <v>0</v>
      </c>
      <c r="R435" s="42">
        <f>R436+R437</f>
        <v>18</v>
      </c>
      <c r="S435" s="42">
        <f>S436+S437</f>
        <v>18</v>
      </c>
    </row>
    <row r="436" spans="1:19" ht="33">
      <c r="A436" s="60">
        <v>1</v>
      </c>
      <c r="B436" s="121" t="s">
        <v>259</v>
      </c>
      <c r="C436" s="20" t="s">
        <v>83</v>
      </c>
      <c r="D436" s="20" t="s">
        <v>5</v>
      </c>
      <c r="E436" s="20" t="s">
        <v>67</v>
      </c>
      <c r="F436" s="20" t="s">
        <v>248</v>
      </c>
      <c r="G436" s="6" t="s">
        <v>95</v>
      </c>
      <c r="H436" s="7"/>
      <c r="I436" s="7"/>
      <c r="J436" s="7">
        <f>H436+I436</f>
        <v>0</v>
      </c>
      <c r="K436" s="7">
        <v>1</v>
      </c>
      <c r="L436" s="7">
        <f>J436+K436</f>
        <v>1</v>
      </c>
      <c r="M436" s="7"/>
      <c r="N436" s="7">
        <f>L436+M436</f>
        <v>1</v>
      </c>
      <c r="O436" s="7"/>
      <c r="P436" s="7">
        <f>N436+O436</f>
        <v>1</v>
      </c>
      <c r="Q436" s="7">
        <v>0</v>
      </c>
      <c r="R436" s="7">
        <f>P436+Q436</f>
        <v>1</v>
      </c>
      <c r="S436" s="7">
        <f>Q436+R436</f>
        <v>1</v>
      </c>
    </row>
    <row r="437" spans="2:19" ht="16.5">
      <c r="B437" s="121" t="s">
        <v>115</v>
      </c>
      <c r="C437" s="20" t="s">
        <v>83</v>
      </c>
      <c r="D437" s="20" t="s">
        <v>5</v>
      </c>
      <c r="E437" s="20" t="s">
        <v>67</v>
      </c>
      <c r="F437" s="20" t="s">
        <v>248</v>
      </c>
      <c r="G437" s="6" t="s">
        <v>114</v>
      </c>
      <c r="H437" s="7"/>
      <c r="I437" s="7"/>
      <c r="J437" s="7">
        <v>0</v>
      </c>
      <c r="K437" s="7">
        <v>17</v>
      </c>
      <c r="L437" s="7">
        <f>J437+K437</f>
        <v>17</v>
      </c>
      <c r="M437" s="7"/>
      <c r="N437" s="7">
        <f>L437+M437</f>
        <v>17</v>
      </c>
      <c r="O437" s="7"/>
      <c r="P437" s="7">
        <f>N437+O437</f>
        <v>17</v>
      </c>
      <c r="Q437" s="7">
        <v>0</v>
      </c>
      <c r="R437" s="7">
        <f>P437+Q437</f>
        <v>17</v>
      </c>
      <c r="S437" s="7">
        <f>Q437+R437</f>
        <v>17</v>
      </c>
    </row>
    <row r="438" spans="1:19" ht="32.25" customHeight="1">
      <c r="A438" s="60">
        <v>1</v>
      </c>
      <c r="B438" s="33" t="s">
        <v>119</v>
      </c>
      <c r="C438" s="20">
        <v>303</v>
      </c>
      <c r="D438" s="20" t="s">
        <v>5</v>
      </c>
      <c r="E438" s="20" t="s">
        <v>67</v>
      </c>
      <c r="F438" s="20" t="s">
        <v>253</v>
      </c>
      <c r="G438" s="20"/>
      <c r="H438" s="42">
        <f aca="true" t="shared" si="190" ref="H438:N438">H439+H441</f>
        <v>1694.3</v>
      </c>
      <c r="I438" s="137">
        <f t="shared" si="190"/>
        <v>1538.1</v>
      </c>
      <c r="J438" s="42">
        <f t="shared" si="190"/>
        <v>3232.4</v>
      </c>
      <c r="K438" s="137">
        <f t="shared" si="190"/>
        <v>-235.4999999999999</v>
      </c>
      <c r="L438" s="42">
        <f t="shared" si="190"/>
        <v>2996.9</v>
      </c>
      <c r="M438" s="137">
        <f t="shared" si="190"/>
        <v>-1190.3</v>
      </c>
      <c r="N438" s="42">
        <f t="shared" si="190"/>
        <v>1806.6</v>
      </c>
      <c r="O438" s="137">
        <f>O439+O441</f>
        <v>0</v>
      </c>
      <c r="P438" s="42">
        <f>P439+P441</f>
        <v>1806.6</v>
      </c>
      <c r="Q438" s="42">
        <f>Q439+Q441</f>
        <v>611.1999999999999</v>
      </c>
      <c r="R438" s="42">
        <f>R439+R441</f>
        <v>2417.8</v>
      </c>
      <c r="S438" s="42">
        <f>S439+S441</f>
        <v>1597.9</v>
      </c>
    </row>
    <row r="439" spans="1:19" ht="17.25">
      <c r="A439" s="60">
        <v>1</v>
      </c>
      <c r="B439" s="33" t="s">
        <v>106</v>
      </c>
      <c r="C439" s="20">
        <v>303</v>
      </c>
      <c r="D439" s="20" t="s">
        <v>5</v>
      </c>
      <c r="E439" s="20" t="s">
        <v>67</v>
      </c>
      <c r="F439" s="20" t="s">
        <v>252</v>
      </c>
      <c r="G439" s="20"/>
      <c r="H439" s="42">
        <f aca="true" t="shared" si="191" ref="H439:S439">H440</f>
        <v>1105</v>
      </c>
      <c r="I439" s="138">
        <f t="shared" si="191"/>
        <v>0</v>
      </c>
      <c r="J439" s="166">
        <f t="shared" si="191"/>
        <v>1105</v>
      </c>
      <c r="K439" s="138">
        <f t="shared" si="191"/>
        <v>39.90000000000009</v>
      </c>
      <c r="L439" s="166">
        <f t="shared" si="191"/>
        <v>1144.9</v>
      </c>
      <c r="M439" s="138">
        <f t="shared" si="191"/>
        <v>0</v>
      </c>
      <c r="N439" s="166">
        <f t="shared" si="191"/>
        <v>1144.9</v>
      </c>
      <c r="O439" s="138">
        <f t="shared" si="191"/>
        <v>0</v>
      </c>
      <c r="P439" s="166">
        <f t="shared" si="191"/>
        <v>1144.9</v>
      </c>
      <c r="Q439" s="138">
        <f t="shared" si="191"/>
        <v>-5.400000000000091</v>
      </c>
      <c r="R439" s="166">
        <f t="shared" si="191"/>
        <v>1139.5</v>
      </c>
      <c r="S439" s="166">
        <f t="shared" si="191"/>
        <v>577.2</v>
      </c>
    </row>
    <row r="440" spans="1:19" ht="33">
      <c r="A440" s="60">
        <v>1</v>
      </c>
      <c r="B440" s="121" t="s">
        <v>259</v>
      </c>
      <c r="C440" s="75">
        <v>303</v>
      </c>
      <c r="D440" s="6" t="s">
        <v>5</v>
      </c>
      <c r="E440" s="6" t="s">
        <v>67</v>
      </c>
      <c r="F440" s="75" t="s">
        <v>252</v>
      </c>
      <c r="G440" s="6" t="s">
        <v>95</v>
      </c>
      <c r="H440" s="7">
        <v>1105</v>
      </c>
      <c r="I440" s="7"/>
      <c r="J440" s="7">
        <f>H440+I440</f>
        <v>1105</v>
      </c>
      <c r="K440" s="7">
        <f>1144.9-1105</f>
        <v>39.90000000000009</v>
      </c>
      <c r="L440" s="7">
        <f>J440+K440</f>
        <v>1144.9</v>
      </c>
      <c r="M440" s="7"/>
      <c r="N440" s="7">
        <f>L440+M440</f>
        <v>1144.9</v>
      </c>
      <c r="O440" s="7"/>
      <c r="P440" s="7">
        <f>N440+O440</f>
        <v>1144.9</v>
      </c>
      <c r="Q440" s="7">
        <f>1139.5-1144.9</f>
        <v>-5.400000000000091</v>
      </c>
      <c r="R440" s="7">
        <f>P440+Q440</f>
        <v>1139.5</v>
      </c>
      <c r="S440" s="7">
        <v>577.2</v>
      </c>
    </row>
    <row r="441" spans="1:19" ht="14.25" customHeight="1">
      <c r="A441" s="60">
        <v>1</v>
      </c>
      <c r="B441" s="125" t="s">
        <v>121</v>
      </c>
      <c r="C441" s="125" t="s">
        <v>83</v>
      </c>
      <c r="D441" s="125" t="s">
        <v>5</v>
      </c>
      <c r="E441" s="125" t="s">
        <v>67</v>
      </c>
      <c r="F441" s="74" t="s">
        <v>251</v>
      </c>
      <c r="G441" s="20"/>
      <c r="H441" s="21">
        <f aca="true" t="shared" si="192" ref="H441:N441">H442+H444+H445+H443</f>
        <v>589.3</v>
      </c>
      <c r="I441" s="21">
        <f t="shared" si="192"/>
        <v>1538.1</v>
      </c>
      <c r="J441" s="21">
        <f t="shared" si="192"/>
        <v>2127.4</v>
      </c>
      <c r="K441" s="21">
        <f t="shared" si="192"/>
        <v>-275.4</v>
      </c>
      <c r="L441" s="21">
        <f t="shared" si="192"/>
        <v>1852</v>
      </c>
      <c r="M441" s="21">
        <f t="shared" si="192"/>
        <v>-1190.3</v>
      </c>
      <c r="N441" s="21">
        <f t="shared" si="192"/>
        <v>661.6999999999999</v>
      </c>
      <c r="O441" s="21">
        <f>O442+O444+O445+O443</f>
        <v>0</v>
      </c>
      <c r="P441" s="21">
        <f>P442+P444+P445+P443</f>
        <v>661.6999999999999</v>
      </c>
      <c r="Q441" s="21">
        <f>Q442+Q444+Q445+Q443</f>
        <v>616.6</v>
      </c>
      <c r="R441" s="21">
        <f>R442+R444+R445+R443</f>
        <v>1278.3</v>
      </c>
      <c r="S441" s="21">
        <f>S442+S444+S445+S443</f>
        <v>1020.7</v>
      </c>
    </row>
    <row r="442" spans="1:19" ht="33">
      <c r="A442" s="60">
        <v>1</v>
      </c>
      <c r="B442" s="121" t="s">
        <v>259</v>
      </c>
      <c r="C442" s="75">
        <v>303</v>
      </c>
      <c r="D442" s="6" t="s">
        <v>5</v>
      </c>
      <c r="E442" s="6" t="s">
        <v>67</v>
      </c>
      <c r="F442" s="75" t="s">
        <v>251</v>
      </c>
      <c r="G442" s="6" t="s">
        <v>95</v>
      </c>
      <c r="H442" s="7">
        <f>589.3-504.3</f>
        <v>84.99999999999994</v>
      </c>
      <c r="I442" s="7">
        <f>65.7+14.8</f>
        <v>80.5</v>
      </c>
      <c r="J442" s="7">
        <f>H442+I442</f>
        <v>165.49999999999994</v>
      </c>
      <c r="K442" s="7">
        <f>175.6-165.5</f>
        <v>10.099999999999994</v>
      </c>
      <c r="L442" s="7">
        <f>J442+K442</f>
        <v>175.59999999999994</v>
      </c>
      <c r="M442" s="7"/>
      <c r="N442" s="7">
        <f>L442+M442</f>
        <v>175.59999999999994</v>
      </c>
      <c r="O442" s="7"/>
      <c r="P442" s="7">
        <f>N442+O442</f>
        <v>175.59999999999994</v>
      </c>
      <c r="Q442" s="7">
        <v>0</v>
      </c>
      <c r="R442" s="7">
        <f>P442+Q442</f>
        <v>175.59999999999994</v>
      </c>
      <c r="S442" s="7">
        <v>91.3</v>
      </c>
    </row>
    <row r="443" spans="2:19" ht="16.5" hidden="1">
      <c r="B443" s="26" t="s">
        <v>103</v>
      </c>
      <c r="C443" s="75">
        <v>303</v>
      </c>
      <c r="D443" s="6" t="s">
        <v>5</v>
      </c>
      <c r="E443" s="6" t="s">
        <v>67</v>
      </c>
      <c r="F443" s="75" t="s">
        <v>251</v>
      </c>
      <c r="G443" s="6" t="s">
        <v>100</v>
      </c>
      <c r="H443" s="7"/>
      <c r="I443" s="7"/>
      <c r="J443" s="7">
        <f>H443+I443</f>
        <v>0</v>
      </c>
      <c r="K443" s="7"/>
      <c r="L443" s="7">
        <f>J443+K443</f>
        <v>0</v>
      </c>
      <c r="M443" s="7"/>
      <c r="N443" s="7">
        <f>L443+M443</f>
        <v>0</v>
      </c>
      <c r="O443" s="7"/>
      <c r="P443" s="7">
        <f>N443+O443</f>
        <v>0</v>
      </c>
      <c r="Q443" s="7"/>
      <c r="R443" s="7">
        <f>P443+Q443</f>
        <v>0</v>
      </c>
      <c r="S443" s="7">
        <f>Q443+R443</f>
        <v>0</v>
      </c>
    </row>
    <row r="444" spans="1:19" ht="16.5">
      <c r="A444" s="60">
        <v>1</v>
      </c>
      <c r="B444" s="109" t="s">
        <v>113</v>
      </c>
      <c r="C444" s="118">
        <v>303</v>
      </c>
      <c r="D444" s="110" t="s">
        <v>5</v>
      </c>
      <c r="E444" s="110" t="s">
        <v>67</v>
      </c>
      <c r="F444" s="118" t="s">
        <v>251</v>
      </c>
      <c r="G444" s="110" t="s">
        <v>109</v>
      </c>
      <c r="H444" s="7"/>
      <c r="I444" s="7">
        <f>1818-274.7+2.5-22.5</f>
        <v>1523.3</v>
      </c>
      <c r="J444" s="7">
        <f>H444+I444</f>
        <v>1523.3</v>
      </c>
      <c r="K444" s="7">
        <f>1237.8-1523.3</f>
        <v>-285.5</v>
      </c>
      <c r="L444" s="7">
        <f>J444+K444</f>
        <v>1237.8</v>
      </c>
      <c r="M444" s="7">
        <v>-1190.3</v>
      </c>
      <c r="N444" s="7">
        <f>L444+M444</f>
        <v>47.5</v>
      </c>
      <c r="O444" s="7"/>
      <c r="P444" s="7">
        <f>N444+O444</f>
        <v>47.5</v>
      </c>
      <c r="Q444" s="7">
        <v>0</v>
      </c>
      <c r="R444" s="7">
        <f>P444+Q444</f>
        <v>47.5</v>
      </c>
      <c r="S444" s="7">
        <v>47.5</v>
      </c>
    </row>
    <row r="445" spans="1:19" ht="16.5">
      <c r="A445" s="60">
        <v>1</v>
      </c>
      <c r="B445" s="121" t="s">
        <v>115</v>
      </c>
      <c r="C445" s="118">
        <v>303</v>
      </c>
      <c r="D445" s="110" t="s">
        <v>5</v>
      </c>
      <c r="E445" s="110" t="s">
        <v>67</v>
      </c>
      <c r="F445" s="118" t="s">
        <v>251</v>
      </c>
      <c r="G445" s="6" t="s">
        <v>114</v>
      </c>
      <c r="H445" s="7">
        <v>504.3</v>
      </c>
      <c r="I445" s="7">
        <v>-65.7</v>
      </c>
      <c r="J445" s="7">
        <f>H445+I445</f>
        <v>438.6</v>
      </c>
      <c r="K445" s="7"/>
      <c r="L445" s="7">
        <f>J445+K445</f>
        <v>438.6</v>
      </c>
      <c r="M445" s="7"/>
      <c r="N445" s="7">
        <f>L445+M445</f>
        <v>438.6</v>
      </c>
      <c r="O445" s="7"/>
      <c r="P445" s="7">
        <f>N445+O445</f>
        <v>438.6</v>
      </c>
      <c r="Q445" s="172">
        <f>887.2-438.6+142+26</f>
        <v>616.6</v>
      </c>
      <c r="R445" s="7">
        <v>1055.2</v>
      </c>
      <c r="S445" s="7">
        <v>881.9</v>
      </c>
    </row>
    <row r="446" spans="1:19" ht="16.5">
      <c r="A446" s="60">
        <v>1</v>
      </c>
      <c r="B446" s="40" t="s">
        <v>40</v>
      </c>
      <c r="C446" s="72">
        <v>303</v>
      </c>
      <c r="D446" s="13" t="s">
        <v>15</v>
      </c>
      <c r="E446" s="13"/>
      <c r="F446" s="72"/>
      <c r="G446" s="13"/>
      <c r="H446" s="14">
        <f aca="true" t="shared" si="193" ref="H446:S447">H447</f>
        <v>448.9</v>
      </c>
      <c r="I446" s="111">
        <f t="shared" si="193"/>
        <v>0</v>
      </c>
      <c r="J446" s="14">
        <f t="shared" si="193"/>
        <v>448.9</v>
      </c>
      <c r="K446" s="111">
        <f t="shared" si="193"/>
        <v>0</v>
      </c>
      <c r="L446" s="14">
        <f t="shared" si="193"/>
        <v>448.90000000000003</v>
      </c>
      <c r="M446" s="111">
        <f t="shared" si="193"/>
        <v>0</v>
      </c>
      <c r="N446" s="14">
        <f t="shared" si="193"/>
        <v>448.90000000000003</v>
      </c>
      <c r="O446" s="111">
        <f t="shared" si="193"/>
        <v>0</v>
      </c>
      <c r="P446" s="14">
        <f t="shared" si="193"/>
        <v>448.90000000000003</v>
      </c>
      <c r="Q446" s="111">
        <f t="shared" si="193"/>
        <v>0</v>
      </c>
      <c r="R446" s="14">
        <f t="shared" si="193"/>
        <v>448.90000000000003</v>
      </c>
      <c r="S446" s="14">
        <f t="shared" si="193"/>
        <v>336.1</v>
      </c>
    </row>
    <row r="447" spans="1:19" ht="17.25">
      <c r="A447" s="60">
        <v>1</v>
      </c>
      <c r="B447" s="24" t="s">
        <v>41</v>
      </c>
      <c r="C447" s="73">
        <v>303</v>
      </c>
      <c r="D447" s="17" t="s">
        <v>15</v>
      </c>
      <c r="E447" s="17" t="s">
        <v>6</v>
      </c>
      <c r="F447" s="73"/>
      <c r="G447" s="17"/>
      <c r="H447" s="18">
        <f t="shared" si="193"/>
        <v>448.9</v>
      </c>
      <c r="I447" s="18">
        <f t="shared" si="193"/>
        <v>0</v>
      </c>
      <c r="J447" s="18">
        <f t="shared" si="193"/>
        <v>448.9</v>
      </c>
      <c r="K447" s="18">
        <f t="shared" si="193"/>
        <v>0</v>
      </c>
      <c r="L447" s="18">
        <f t="shared" si="193"/>
        <v>448.90000000000003</v>
      </c>
      <c r="M447" s="18">
        <f t="shared" si="193"/>
        <v>0</v>
      </c>
      <c r="N447" s="18">
        <f t="shared" si="193"/>
        <v>448.90000000000003</v>
      </c>
      <c r="O447" s="18">
        <f t="shared" si="193"/>
        <v>0</v>
      </c>
      <c r="P447" s="18">
        <f t="shared" si="193"/>
        <v>448.90000000000003</v>
      </c>
      <c r="Q447" s="18">
        <f t="shared" si="193"/>
        <v>0</v>
      </c>
      <c r="R447" s="18">
        <f t="shared" si="193"/>
        <v>448.90000000000003</v>
      </c>
      <c r="S447" s="18">
        <f t="shared" si="193"/>
        <v>336.1</v>
      </c>
    </row>
    <row r="448" spans="1:19" ht="49.5">
      <c r="A448" s="60">
        <v>1</v>
      </c>
      <c r="B448" s="19" t="s">
        <v>54</v>
      </c>
      <c r="C448" s="74" t="s">
        <v>83</v>
      </c>
      <c r="D448" s="20" t="s">
        <v>15</v>
      </c>
      <c r="E448" s="20" t="s">
        <v>6</v>
      </c>
      <c r="F448" s="74" t="s">
        <v>163</v>
      </c>
      <c r="G448" s="20"/>
      <c r="H448" s="42">
        <f aca="true" t="shared" si="194" ref="H448:S449">H449</f>
        <v>448.9</v>
      </c>
      <c r="I448" s="137">
        <f t="shared" si="194"/>
        <v>0</v>
      </c>
      <c r="J448" s="42">
        <f t="shared" si="194"/>
        <v>448.9</v>
      </c>
      <c r="K448" s="137">
        <f t="shared" si="194"/>
        <v>0</v>
      </c>
      <c r="L448" s="42">
        <f t="shared" si="194"/>
        <v>448.90000000000003</v>
      </c>
      <c r="M448" s="137">
        <f t="shared" si="194"/>
        <v>0</v>
      </c>
      <c r="N448" s="42">
        <f t="shared" si="194"/>
        <v>448.90000000000003</v>
      </c>
      <c r="O448" s="137">
        <f t="shared" si="194"/>
        <v>0</v>
      </c>
      <c r="P448" s="42">
        <f t="shared" si="194"/>
        <v>448.90000000000003</v>
      </c>
      <c r="Q448" s="137">
        <f t="shared" si="194"/>
        <v>0</v>
      </c>
      <c r="R448" s="42">
        <f t="shared" si="194"/>
        <v>448.90000000000003</v>
      </c>
      <c r="S448" s="42">
        <f t="shared" si="194"/>
        <v>336.1</v>
      </c>
    </row>
    <row r="449" spans="1:19" ht="17.25">
      <c r="A449" s="60">
        <v>1</v>
      </c>
      <c r="B449" s="19" t="s">
        <v>35</v>
      </c>
      <c r="C449" s="74">
        <v>303</v>
      </c>
      <c r="D449" s="20" t="s">
        <v>15</v>
      </c>
      <c r="E449" s="20" t="s">
        <v>6</v>
      </c>
      <c r="F449" s="74" t="s">
        <v>167</v>
      </c>
      <c r="G449" s="20"/>
      <c r="H449" s="21">
        <f t="shared" si="194"/>
        <v>448.9</v>
      </c>
      <c r="I449" s="18">
        <f t="shared" si="194"/>
        <v>0</v>
      </c>
      <c r="J449" s="21">
        <f t="shared" si="194"/>
        <v>448.9</v>
      </c>
      <c r="K449" s="18">
        <f t="shared" si="194"/>
        <v>0</v>
      </c>
      <c r="L449" s="21">
        <f t="shared" si="194"/>
        <v>448.90000000000003</v>
      </c>
      <c r="M449" s="18">
        <f t="shared" si="194"/>
        <v>0</v>
      </c>
      <c r="N449" s="21">
        <f t="shared" si="194"/>
        <v>448.90000000000003</v>
      </c>
      <c r="O449" s="18">
        <f t="shared" si="194"/>
        <v>0</v>
      </c>
      <c r="P449" s="21">
        <f t="shared" si="194"/>
        <v>448.90000000000003</v>
      </c>
      <c r="Q449" s="18">
        <f t="shared" si="194"/>
        <v>0</v>
      </c>
      <c r="R449" s="21">
        <f t="shared" si="194"/>
        <v>448.90000000000003</v>
      </c>
      <c r="S449" s="21">
        <f t="shared" si="194"/>
        <v>336.1</v>
      </c>
    </row>
    <row r="450" spans="1:19" ht="33">
      <c r="A450" s="60">
        <v>1</v>
      </c>
      <c r="B450" s="19" t="s">
        <v>42</v>
      </c>
      <c r="C450" s="74">
        <v>303</v>
      </c>
      <c r="D450" s="20" t="s">
        <v>15</v>
      </c>
      <c r="E450" s="20" t="s">
        <v>6</v>
      </c>
      <c r="F450" s="74" t="s">
        <v>168</v>
      </c>
      <c r="G450" s="20"/>
      <c r="H450" s="21">
        <f aca="true" t="shared" si="195" ref="H450:N450">H452+H451+H453</f>
        <v>448.9</v>
      </c>
      <c r="I450" s="18">
        <f t="shared" si="195"/>
        <v>0</v>
      </c>
      <c r="J450" s="21">
        <f t="shared" si="195"/>
        <v>448.9</v>
      </c>
      <c r="K450" s="18">
        <f t="shared" si="195"/>
        <v>0</v>
      </c>
      <c r="L450" s="21">
        <f t="shared" si="195"/>
        <v>448.90000000000003</v>
      </c>
      <c r="M450" s="18">
        <f t="shared" si="195"/>
        <v>0</v>
      </c>
      <c r="N450" s="21">
        <f t="shared" si="195"/>
        <v>448.90000000000003</v>
      </c>
      <c r="O450" s="18">
        <f>O452+O451+O453</f>
        <v>0</v>
      </c>
      <c r="P450" s="21">
        <f>P452+P451+P453</f>
        <v>448.90000000000003</v>
      </c>
      <c r="Q450" s="18">
        <f>Q452+Q451+Q453</f>
        <v>0</v>
      </c>
      <c r="R450" s="21">
        <f>R452+R451+R453</f>
        <v>448.90000000000003</v>
      </c>
      <c r="S450" s="21">
        <f>S452+S451+S453</f>
        <v>336.1</v>
      </c>
    </row>
    <row r="451" spans="1:19" ht="50.25" customHeight="1">
      <c r="A451" s="60">
        <v>1</v>
      </c>
      <c r="B451" s="107" t="s">
        <v>112</v>
      </c>
      <c r="C451" s="75">
        <v>303</v>
      </c>
      <c r="D451" s="6" t="s">
        <v>15</v>
      </c>
      <c r="E451" s="6" t="s">
        <v>6</v>
      </c>
      <c r="F451" s="75" t="s">
        <v>168</v>
      </c>
      <c r="G451" s="6" t="s">
        <v>94</v>
      </c>
      <c r="H451" s="7">
        <v>448.9</v>
      </c>
      <c r="I451" s="7"/>
      <c r="J451" s="7">
        <f>H451+I451</f>
        <v>448.9</v>
      </c>
      <c r="K451" s="7">
        <f>390.7-448.9</f>
        <v>-58.19999999999999</v>
      </c>
      <c r="L451" s="7">
        <f>J451+K451</f>
        <v>390.7</v>
      </c>
      <c r="M451" s="7"/>
      <c r="N451" s="7">
        <f>L451+M451</f>
        <v>390.7</v>
      </c>
      <c r="O451" s="7"/>
      <c r="P451" s="7">
        <f>N451+O451</f>
        <v>390.7</v>
      </c>
      <c r="Q451" s="7">
        <v>0</v>
      </c>
      <c r="R451" s="7">
        <f>P451+Q451</f>
        <v>390.7</v>
      </c>
      <c r="S451" s="7">
        <v>301.7</v>
      </c>
    </row>
    <row r="452" spans="1:19" ht="31.5" customHeight="1">
      <c r="A452" s="60">
        <v>1</v>
      </c>
      <c r="B452" s="121" t="s">
        <v>259</v>
      </c>
      <c r="C452" s="75">
        <v>303</v>
      </c>
      <c r="D452" s="6" t="s">
        <v>15</v>
      </c>
      <c r="E452" s="6" t="s">
        <v>6</v>
      </c>
      <c r="F452" s="75" t="s">
        <v>168</v>
      </c>
      <c r="G452" s="6" t="s">
        <v>95</v>
      </c>
      <c r="H452" s="7"/>
      <c r="I452" s="7"/>
      <c r="J452" s="7">
        <f>H452+I452</f>
        <v>0</v>
      </c>
      <c r="K452" s="7">
        <v>35.1</v>
      </c>
      <c r="L452" s="7">
        <f>J452+K452</f>
        <v>35.1</v>
      </c>
      <c r="M452" s="7"/>
      <c r="N452" s="7">
        <f>L452+M452</f>
        <v>35.1</v>
      </c>
      <c r="O452" s="7"/>
      <c r="P452" s="7">
        <f>N452+O452</f>
        <v>35.1</v>
      </c>
      <c r="Q452" s="7">
        <v>0</v>
      </c>
      <c r="R452" s="7">
        <f>P452+Q452</f>
        <v>35.1</v>
      </c>
      <c r="S452" s="7">
        <v>11.3</v>
      </c>
    </row>
    <row r="453" spans="1:19" ht="16.5">
      <c r="A453" s="60">
        <v>1</v>
      </c>
      <c r="B453" s="26" t="s">
        <v>103</v>
      </c>
      <c r="C453" s="75">
        <v>303</v>
      </c>
      <c r="D453" s="6" t="s">
        <v>15</v>
      </c>
      <c r="E453" s="6" t="s">
        <v>6</v>
      </c>
      <c r="F453" s="75" t="s">
        <v>168</v>
      </c>
      <c r="G453" s="6" t="s">
        <v>100</v>
      </c>
      <c r="H453" s="7"/>
      <c r="I453" s="7"/>
      <c r="J453" s="7">
        <f>H453+I453</f>
        <v>0</v>
      </c>
      <c r="K453" s="7">
        <v>23.1</v>
      </c>
      <c r="L453" s="7">
        <f>J453+K453</f>
        <v>23.1</v>
      </c>
      <c r="M453" s="7"/>
      <c r="N453" s="7">
        <f>L453+M453</f>
        <v>23.1</v>
      </c>
      <c r="O453" s="7"/>
      <c r="P453" s="7">
        <f>N453+O453</f>
        <v>23.1</v>
      </c>
      <c r="Q453" s="7">
        <v>0</v>
      </c>
      <c r="R453" s="7">
        <f>P453+Q453</f>
        <v>23.1</v>
      </c>
      <c r="S453" s="7">
        <v>23.1</v>
      </c>
    </row>
    <row r="454" spans="1:19" ht="16.5">
      <c r="A454" s="60">
        <v>1</v>
      </c>
      <c r="B454" s="27" t="s">
        <v>16</v>
      </c>
      <c r="C454" s="77">
        <v>303</v>
      </c>
      <c r="D454" s="13" t="s">
        <v>6</v>
      </c>
      <c r="E454" s="13"/>
      <c r="F454" s="77"/>
      <c r="G454" s="13"/>
      <c r="H454" s="14">
        <f aca="true" t="shared" si="196" ref="H454:N454">H455+H464</f>
        <v>835.8999999999999</v>
      </c>
      <c r="I454" s="14">
        <f t="shared" si="196"/>
        <v>22.5</v>
      </c>
      <c r="J454" s="14">
        <f t="shared" si="196"/>
        <v>858.3999999999999</v>
      </c>
      <c r="K454" s="14">
        <f t="shared" si="196"/>
        <v>250</v>
      </c>
      <c r="L454" s="14">
        <f t="shared" si="196"/>
        <v>1108.3999999999999</v>
      </c>
      <c r="M454" s="14">
        <f t="shared" si="196"/>
        <v>0</v>
      </c>
      <c r="N454" s="14">
        <f t="shared" si="196"/>
        <v>1108.3999999999999</v>
      </c>
      <c r="O454" s="14">
        <f>O455+O464</f>
        <v>95.8</v>
      </c>
      <c r="P454" s="14">
        <f>P455+P464</f>
        <v>1204.1999999999998</v>
      </c>
      <c r="Q454" s="14">
        <f>Q455+Q464</f>
        <v>0</v>
      </c>
      <c r="R454" s="14">
        <f>R455+R464</f>
        <v>1204.1999999999998</v>
      </c>
      <c r="S454" s="14">
        <f>S455+S464</f>
        <v>700.4</v>
      </c>
    </row>
    <row r="455" spans="1:19" ht="31.5" customHeight="1">
      <c r="A455" s="60">
        <v>1</v>
      </c>
      <c r="B455" s="24" t="s">
        <v>89</v>
      </c>
      <c r="C455" s="73">
        <v>303</v>
      </c>
      <c r="D455" s="17" t="s">
        <v>6</v>
      </c>
      <c r="E455" s="17" t="s">
        <v>17</v>
      </c>
      <c r="F455" s="73"/>
      <c r="G455" s="13"/>
      <c r="H455" s="18">
        <f aca="true" t="shared" si="197" ref="H455:S455">H456</f>
        <v>833.8999999999999</v>
      </c>
      <c r="I455" s="138">
        <f t="shared" si="197"/>
        <v>22.5</v>
      </c>
      <c r="J455" s="18">
        <f t="shared" si="197"/>
        <v>856.3999999999999</v>
      </c>
      <c r="K455" s="138">
        <f t="shared" si="197"/>
        <v>250</v>
      </c>
      <c r="L455" s="18">
        <f t="shared" si="197"/>
        <v>1106.3999999999999</v>
      </c>
      <c r="M455" s="138">
        <f t="shared" si="197"/>
        <v>0</v>
      </c>
      <c r="N455" s="18">
        <f t="shared" si="197"/>
        <v>1106.3999999999999</v>
      </c>
      <c r="O455" s="138">
        <f t="shared" si="197"/>
        <v>95.8</v>
      </c>
      <c r="P455" s="18">
        <f t="shared" si="197"/>
        <v>1202.1999999999998</v>
      </c>
      <c r="Q455" s="138">
        <f t="shared" si="197"/>
        <v>0</v>
      </c>
      <c r="R455" s="18">
        <f t="shared" si="197"/>
        <v>1202.1999999999998</v>
      </c>
      <c r="S455" s="18">
        <f t="shared" si="197"/>
        <v>700.4</v>
      </c>
    </row>
    <row r="456" spans="1:19" ht="63" customHeight="1">
      <c r="A456" s="60">
        <v>1</v>
      </c>
      <c r="B456" s="25" t="s">
        <v>337</v>
      </c>
      <c r="C456" s="74">
        <v>303</v>
      </c>
      <c r="D456" s="20" t="s">
        <v>6</v>
      </c>
      <c r="E456" s="20" t="s">
        <v>17</v>
      </c>
      <c r="F456" s="74" t="s">
        <v>338</v>
      </c>
      <c r="G456" s="20"/>
      <c r="H456" s="21">
        <f>H457+H462</f>
        <v>833.8999999999999</v>
      </c>
      <c r="I456" s="21">
        <f>I457+I462</f>
        <v>22.5</v>
      </c>
      <c r="J456" s="21">
        <f aca="true" t="shared" si="198" ref="J456:P456">J457+J462+J460</f>
        <v>856.3999999999999</v>
      </c>
      <c r="K456" s="21">
        <f t="shared" si="198"/>
        <v>250</v>
      </c>
      <c r="L456" s="21">
        <f t="shared" si="198"/>
        <v>1106.3999999999999</v>
      </c>
      <c r="M456" s="21">
        <f t="shared" si="198"/>
        <v>0</v>
      </c>
      <c r="N456" s="21">
        <f t="shared" si="198"/>
        <v>1106.3999999999999</v>
      </c>
      <c r="O456" s="21">
        <f t="shared" si="198"/>
        <v>95.8</v>
      </c>
      <c r="P456" s="21">
        <f t="shared" si="198"/>
        <v>1202.1999999999998</v>
      </c>
      <c r="Q456" s="21">
        <f>Q457+Q462+Q460</f>
        <v>0</v>
      </c>
      <c r="R456" s="21">
        <f>R457+R462+R460</f>
        <v>1202.1999999999998</v>
      </c>
      <c r="S456" s="21">
        <f>S457+S462+S460</f>
        <v>700.4</v>
      </c>
    </row>
    <row r="457" spans="1:19" ht="33">
      <c r="A457" s="60">
        <v>1</v>
      </c>
      <c r="B457" s="19" t="s">
        <v>133</v>
      </c>
      <c r="C457" s="74">
        <v>303</v>
      </c>
      <c r="D457" s="20" t="s">
        <v>6</v>
      </c>
      <c r="E457" s="20" t="s">
        <v>17</v>
      </c>
      <c r="F457" s="74" t="s">
        <v>339</v>
      </c>
      <c r="G457" s="20"/>
      <c r="H457" s="21">
        <f aca="true" t="shared" si="199" ref="H457:N457">H459+H458</f>
        <v>813.0999999999999</v>
      </c>
      <c r="I457" s="18">
        <f t="shared" si="199"/>
        <v>0</v>
      </c>
      <c r="J457" s="21">
        <f t="shared" si="199"/>
        <v>813.0999999999999</v>
      </c>
      <c r="K457" s="18">
        <f t="shared" si="199"/>
        <v>0</v>
      </c>
      <c r="L457" s="21">
        <f t="shared" si="199"/>
        <v>813.0999999999999</v>
      </c>
      <c r="M457" s="18">
        <f t="shared" si="199"/>
        <v>0</v>
      </c>
      <c r="N457" s="21">
        <f t="shared" si="199"/>
        <v>813.0999999999999</v>
      </c>
      <c r="O457" s="18">
        <f>O459+O458</f>
        <v>0</v>
      </c>
      <c r="P457" s="21">
        <f>P459+P458</f>
        <v>813.0999999999999</v>
      </c>
      <c r="Q457" s="18">
        <f>Q459+Q458</f>
        <v>0</v>
      </c>
      <c r="R457" s="21">
        <f>R459+R458</f>
        <v>813.0999999999999</v>
      </c>
      <c r="S457" s="21">
        <f>S459+S458</f>
        <v>502.3</v>
      </c>
    </row>
    <row r="458" spans="1:19" ht="55.5" customHeight="1">
      <c r="A458" s="60">
        <v>1</v>
      </c>
      <c r="B458" s="107" t="s">
        <v>112</v>
      </c>
      <c r="C458" s="78">
        <v>303</v>
      </c>
      <c r="D458" s="8" t="s">
        <v>6</v>
      </c>
      <c r="E458" s="8" t="s">
        <v>17</v>
      </c>
      <c r="F458" s="78" t="s">
        <v>339</v>
      </c>
      <c r="G458" s="8" t="s">
        <v>94</v>
      </c>
      <c r="H458" s="7">
        <v>771.8</v>
      </c>
      <c r="I458" s="7"/>
      <c r="J458" s="7">
        <f>H458+I458</f>
        <v>771.8</v>
      </c>
      <c r="K458" s="7"/>
      <c r="L458" s="7">
        <f>J458+K458</f>
        <v>771.8</v>
      </c>
      <c r="M458" s="7"/>
      <c r="N458" s="7">
        <f>L458+M458</f>
        <v>771.8</v>
      </c>
      <c r="O458" s="7"/>
      <c r="P458" s="7">
        <f>N458+O458</f>
        <v>771.8</v>
      </c>
      <c r="Q458" s="7">
        <v>0</v>
      </c>
      <c r="R458" s="7">
        <f>P458+Q458</f>
        <v>771.8</v>
      </c>
      <c r="S458" s="7">
        <v>486</v>
      </c>
    </row>
    <row r="459" spans="1:19" ht="33">
      <c r="A459" s="60">
        <v>1</v>
      </c>
      <c r="B459" s="121" t="s">
        <v>259</v>
      </c>
      <c r="C459" s="78">
        <v>303</v>
      </c>
      <c r="D459" s="8" t="s">
        <v>6</v>
      </c>
      <c r="E459" s="8" t="s">
        <v>17</v>
      </c>
      <c r="F459" s="78" t="s">
        <v>339</v>
      </c>
      <c r="G459" s="8" t="s">
        <v>95</v>
      </c>
      <c r="H459" s="7">
        <v>41.3</v>
      </c>
      <c r="I459" s="7"/>
      <c r="J459" s="7">
        <f>H459+I459</f>
        <v>41.3</v>
      </c>
      <c r="K459" s="7"/>
      <c r="L459" s="7">
        <f>J459+K459</f>
        <v>41.3</v>
      </c>
      <c r="M459" s="7"/>
      <c r="N459" s="7">
        <f>L459+M459</f>
        <v>41.3</v>
      </c>
      <c r="O459" s="7"/>
      <c r="P459" s="7">
        <f>N459+O459</f>
        <v>41.3</v>
      </c>
      <c r="Q459" s="7">
        <v>0</v>
      </c>
      <c r="R459" s="7">
        <f>P459+Q459</f>
        <v>41.3</v>
      </c>
      <c r="S459" s="7">
        <v>16.3</v>
      </c>
    </row>
    <row r="460" spans="2:19" ht="49.5">
      <c r="B460" s="25" t="s">
        <v>447</v>
      </c>
      <c r="C460" s="74">
        <v>303</v>
      </c>
      <c r="D460" s="20" t="s">
        <v>6</v>
      </c>
      <c r="E460" s="20" t="s">
        <v>17</v>
      </c>
      <c r="F460" s="74" t="s">
        <v>455</v>
      </c>
      <c r="G460" s="20"/>
      <c r="H460" s="7"/>
      <c r="I460" s="7"/>
      <c r="J460" s="21">
        <f aca="true" t="shared" si="200" ref="J460:S460">J461</f>
        <v>0</v>
      </c>
      <c r="K460" s="21">
        <f t="shared" si="200"/>
        <v>100</v>
      </c>
      <c r="L460" s="21">
        <f t="shared" si="200"/>
        <v>100</v>
      </c>
      <c r="M460" s="21">
        <f t="shared" si="200"/>
        <v>0</v>
      </c>
      <c r="N460" s="21">
        <f t="shared" si="200"/>
        <v>100</v>
      </c>
      <c r="O460" s="21">
        <f t="shared" si="200"/>
        <v>95.8</v>
      </c>
      <c r="P460" s="21">
        <f t="shared" si="200"/>
        <v>195.8</v>
      </c>
      <c r="Q460" s="21">
        <f t="shared" si="200"/>
        <v>0</v>
      </c>
      <c r="R460" s="21">
        <f t="shared" si="200"/>
        <v>195.8</v>
      </c>
      <c r="S460" s="21">
        <f t="shared" si="200"/>
        <v>175.6</v>
      </c>
    </row>
    <row r="461" spans="2:19" ht="52.5" customHeight="1">
      <c r="B461" s="107" t="s">
        <v>112</v>
      </c>
      <c r="C461" s="78">
        <v>303</v>
      </c>
      <c r="D461" s="8" t="s">
        <v>6</v>
      </c>
      <c r="E461" s="8" t="s">
        <v>17</v>
      </c>
      <c r="F461" s="78" t="s">
        <v>455</v>
      </c>
      <c r="G461" s="8" t="s">
        <v>94</v>
      </c>
      <c r="H461" s="7"/>
      <c r="I461" s="7"/>
      <c r="J461" s="7">
        <v>0</v>
      </c>
      <c r="K461" s="7">
        <v>100</v>
      </c>
      <c r="L461" s="7">
        <f>J461+K461</f>
        <v>100</v>
      </c>
      <c r="M461" s="7"/>
      <c r="N461" s="7">
        <f>L461+M461</f>
        <v>100</v>
      </c>
      <c r="O461" s="7">
        <v>95.8</v>
      </c>
      <c r="P461" s="7">
        <f>N461+O461</f>
        <v>195.8</v>
      </c>
      <c r="Q461" s="7">
        <v>0</v>
      </c>
      <c r="R461" s="7">
        <f>P461+Q461</f>
        <v>195.8</v>
      </c>
      <c r="S461" s="7">
        <v>175.6</v>
      </c>
    </row>
    <row r="462" spans="2:19" ht="16.5">
      <c r="B462" s="25" t="s">
        <v>145</v>
      </c>
      <c r="C462" s="74">
        <v>303</v>
      </c>
      <c r="D462" s="20" t="s">
        <v>6</v>
      </c>
      <c r="E462" s="20" t="s">
        <v>17</v>
      </c>
      <c r="F462" s="74" t="s">
        <v>344</v>
      </c>
      <c r="G462" s="20"/>
      <c r="H462" s="21">
        <f aca="true" t="shared" si="201" ref="H462:S462">H463</f>
        <v>20.8</v>
      </c>
      <c r="I462" s="21">
        <f t="shared" si="201"/>
        <v>22.5</v>
      </c>
      <c r="J462" s="21">
        <f t="shared" si="201"/>
        <v>43.3</v>
      </c>
      <c r="K462" s="21">
        <f t="shared" si="201"/>
        <v>150</v>
      </c>
      <c r="L462" s="21">
        <f t="shared" si="201"/>
        <v>193.3</v>
      </c>
      <c r="M462" s="21">
        <f t="shared" si="201"/>
        <v>0</v>
      </c>
      <c r="N462" s="21">
        <f t="shared" si="201"/>
        <v>193.3</v>
      </c>
      <c r="O462" s="21">
        <f t="shared" si="201"/>
        <v>0</v>
      </c>
      <c r="P462" s="21">
        <f t="shared" si="201"/>
        <v>193.3</v>
      </c>
      <c r="Q462" s="21">
        <f t="shared" si="201"/>
        <v>0</v>
      </c>
      <c r="R462" s="21">
        <f t="shared" si="201"/>
        <v>193.3</v>
      </c>
      <c r="S462" s="21">
        <f t="shared" si="201"/>
        <v>22.5</v>
      </c>
    </row>
    <row r="463" spans="2:19" ht="33">
      <c r="B463" s="121" t="s">
        <v>259</v>
      </c>
      <c r="C463" s="78">
        <v>303</v>
      </c>
      <c r="D463" s="8" t="s">
        <v>6</v>
      </c>
      <c r="E463" s="8" t="s">
        <v>17</v>
      </c>
      <c r="F463" s="78" t="s">
        <v>344</v>
      </c>
      <c r="G463" s="8" t="s">
        <v>95</v>
      </c>
      <c r="H463" s="7">
        <v>20.8</v>
      </c>
      <c r="I463" s="7">
        <v>22.5</v>
      </c>
      <c r="J463" s="7">
        <f>H463+I463</f>
        <v>43.3</v>
      </c>
      <c r="K463" s="7">
        <v>150</v>
      </c>
      <c r="L463" s="7">
        <f>J463+K463</f>
        <v>193.3</v>
      </c>
      <c r="M463" s="7"/>
      <c r="N463" s="7">
        <f>L463+M463</f>
        <v>193.3</v>
      </c>
      <c r="O463" s="7"/>
      <c r="P463" s="7">
        <f>N463+O463</f>
        <v>193.3</v>
      </c>
      <c r="Q463" s="7">
        <v>0</v>
      </c>
      <c r="R463" s="7">
        <f>P463+Q463</f>
        <v>193.3</v>
      </c>
      <c r="S463" s="7">
        <v>22.5</v>
      </c>
    </row>
    <row r="464" spans="1:19" ht="34.5">
      <c r="A464" s="60">
        <v>1</v>
      </c>
      <c r="B464" s="24" t="s">
        <v>151</v>
      </c>
      <c r="C464" s="73">
        <v>303</v>
      </c>
      <c r="D464" s="17" t="s">
        <v>6</v>
      </c>
      <c r="E464" s="17" t="s">
        <v>150</v>
      </c>
      <c r="F464" s="73"/>
      <c r="G464" s="13"/>
      <c r="H464" s="18">
        <f aca="true" t="shared" si="202" ref="H464:S464">H465</f>
        <v>2</v>
      </c>
      <c r="I464" s="18">
        <f t="shared" si="202"/>
        <v>0</v>
      </c>
      <c r="J464" s="18">
        <f t="shared" si="202"/>
        <v>2</v>
      </c>
      <c r="K464" s="18">
        <f t="shared" si="202"/>
        <v>0</v>
      </c>
      <c r="L464" s="18">
        <f t="shared" si="202"/>
        <v>2</v>
      </c>
      <c r="M464" s="18">
        <f t="shared" si="202"/>
        <v>0</v>
      </c>
      <c r="N464" s="18">
        <f t="shared" si="202"/>
        <v>2</v>
      </c>
      <c r="O464" s="18">
        <f t="shared" si="202"/>
        <v>0</v>
      </c>
      <c r="P464" s="18">
        <f t="shared" si="202"/>
        <v>2</v>
      </c>
      <c r="Q464" s="18">
        <f t="shared" si="202"/>
        <v>0</v>
      </c>
      <c r="R464" s="18">
        <f t="shared" si="202"/>
        <v>2</v>
      </c>
      <c r="S464" s="18">
        <f t="shared" si="202"/>
        <v>0</v>
      </c>
    </row>
    <row r="465" spans="1:19" ht="49.5">
      <c r="A465" s="60">
        <v>1</v>
      </c>
      <c r="B465" s="115" t="s">
        <v>525</v>
      </c>
      <c r="C465" s="74" t="s">
        <v>83</v>
      </c>
      <c r="D465" s="20" t="s">
        <v>6</v>
      </c>
      <c r="E465" s="20" t="s">
        <v>150</v>
      </c>
      <c r="F465" s="74" t="s">
        <v>179</v>
      </c>
      <c r="G465" s="20"/>
      <c r="H465" s="21">
        <f aca="true" t="shared" si="203" ref="H465:S466">H466</f>
        <v>2</v>
      </c>
      <c r="I465" s="18">
        <f t="shared" si="203"/>
        <v>0</v>
      </c>
      <c r="J465" s="21">
        <f t="shared" si="203"/>
        <v>2</v>
      </c>
      <c r="K465" s="18">
        <f t="shared" si="203"/>
        <v>0</v>
      </c>
      <c r="L465" s="21">
        <f t="shared" si="203"/>
        <v>2</v>
      </c>
      <c r="M465" s="18">
        <f t="shared" si="203"/>
        <v>0</v>
      </c>
      <c r="N465" s="21">
        <f t="shared" si="203"/>
        <v>2</v>
      </c>
      <c r="O465" s="18">
        <f t="shared" si="203"/>
        <v>0</v>
      </c>
      <c r="P465" s="21">
        <f t="shared" si="203"/>
        <v>2</v>
      </c>
      <c r="Q465" s="18">
        <f t="shared" si="203"/>
        <v>0</v>
      </c>
      <c r="R465" s="21">
        <f t="shared" si="203"/>
        <v>2</v>
      </c>
      <c r="S465" s="21">
        <f t="shared" si="203"/>
        <v>0</v>
      </c>
    </row>
    <row r="466" spans="1:19" ht="16.5" customHeight="1">
      <c r="A466" s="60">
        <v>1</v>
      </c>
      <c r="B466" s="25" t="s">
        <v>145</v>
      </c>
      <c r="C466" s="74" t="s">
        <v>83</v>
      </c>
      <c r="D466" s="20" t="s">
        <v>6</v>
      </c>
      <c r="E466" s="20" t="s">
        <v>150</v>
      </c>
      <c r="F466" s="74" t="s">
        <v>180</v>
      </c>
      <c r="G466" s="20"/>
      <c r="H466" s="21">
        <f t="shared" si="203"/>
        <v>2</v>
      </c>
      <c r="I466" s="18">
        <f t="shared" si="203"/>
        <v>0</v>
      </c>
      <c r="J466" s="21">
        <f t="shared" si="203"/>
        <v>2</v>
      </c>
      <c r="K466" s="18">
        <f t="shared" si="203"/>
        <v>0</v>
      </c>
      <c r="L466" s="21">
        <f t="shared" si="203"/>
        <v>2</v>
      </c>
      <c r="M466" s="18">
        <f t="shared" si="203"/>
        <v>0</v>
      </c>
      <c r="N466" s="21">
        <f t="shared" si="203"/>
        <v>2</v>
      </c>
      <c r="O466" s="18">
        <f t="shared" si="203"/>
        <v>0</v>
      </c>
      <c r="P466" s="21">
        <f t="shared" si="203"/>
        <v>2</v>
      </c>
      <c r="Q466" s="18">
        <f t="shared" si="203"/>
        <v>0</v>
      </c>
      <c r="R466" s="21">
        <f t="shared" si="203"/>
        <v>2</v>
      </c>
      <c r="S466" s="21">
        <f t="shared" si="203"/>
        <v>0</v>
      </c>
    </row>
    <row r="467" spans="1:19" ht="33">
      <c r="A467" s="60">
        <v>1</v>
      </c>
      <c r="B467" s="121" t="s">
        <v>259</v>
      </c>
      <c r="C467" s="78">
        <v>303</v>
      </c>
      <c r="D467" s="8" t="s">
        <v>6</v>
      </c>
      <c r="E467" s="8" t="s">
        <v>150</v>
      </c>
      <c r="F467" s="78" t="s">
        <v>180</v>
      </c>
      <c r="G467" s="8" t="s">
        <v>95</v>
      </c>
      <c r="H467" s="7">
        <v>2</v>
      </c>
      <c r="I467" s="7"/>
      <c r="J467" s="7">
        <f>H467+I467</f>
        <v>2</v>
      </c>
      <c r="K467" s="7"/>
      <c r="L467" s="7">
        <f>J467+K467</f>
        <v>2</v>
      </c>
      <c r="M467" s="7"/>
      <c r="N467" s="7">
        <f>L467+M467</f>
        <v>2</v>
      </c>
      <c r="O467" s="7"/>
      <c r="P467" s="7">
        <f>N467+O467</f>
        <v>2</v>
      </c>
      <c r="Q467" s="7">
        <v>0</v>
      </c>
      <c r="R467" s="7">
        <f>P467+Q467</f>
        <v>2</v>
      </c>
      <c r="S467" s="7">
        <v>0</v>
      </c>
    </row>
    <row r="468" spans="1:19" ht="16.5">
      <c r="A468" s="60">
        <v>1</v>
      </c>
      <c r="B468" s="27" t="s">
        <v>19</v>
      </c>
      <c r="C468" s="72">
        <v>303</v>
      </c>
      <c r="D468" s="13" t="s">
        <v>7</v>
      </c>
      <c r="E468" s="13"/>
      <c r="F468" s="72"/>
      <c r="G468" s="13"/>
      <c r="H468" s="14">
        <f aca="true" t="shared" si="204" ref="H468:N468">H508+H486+H469+H473</f>
        <v>3872.1</v>
      </c>
      <c r="I468" s="14">
        <f t="shared" si="204"/>
        <v>3828.2</v>
      </c>
      <c r="J468" s="14">
        <f t="shared" si="204"/>
        <v>7700.3</v>
      </c>
      <c r="K468" s="14">
        <f t="shared" si="204"/>
        <v>-157.09999999999997</v>
      </c>
      <c r="L468" s="14">
        <f t="shared" si="204"/>
        <v>7543.2</v>
      </c>
      <c r="M468" s="14">
        <f t="shared" si="204"/>
        <v>0</v>
      </c>
      <c r="N468" s="14">
        <f t="shared" si="204"/>
        <v>7543.2</v>
      </c>
      <c r="O468" s="14">
        <f>O508+O486+O469+O473</f>
        <v>0</v>
      </c>
      <c r="P468" s="14">
        <f>P508+P486+P469+P473</f>
        <v>7543.2</v>
      </c>
      <c r="Q468" s="14">
        <f>Q508+Q486+Q469+Q473</f>
        <v>-771.2</v>
      </c>
      <c r="R468" s="14">
        <f>R508+R486+R469+R473</f>
        <v>6771.999999999999</v>
      </c>
      <c r="S468" s="14">
        <f>S508+S486+S469+S473</f>
        <v>5346.7</v>
      </c>
    </row>
    <row r="469" spans="2:19" ht="17.25">
      <c r="B469" s="39" t="s">
        <v>266</v>
      </c>
      <c r="C469" s="82">
        <v>303</v>
      </c>
      <c r="D469" s="17" t="s">
        <v>7</v>
      </c>
      <c r="E469" s="17" t="s">
        <v>8</v>
      </c>
      <c r="F469" s="82"/>
      <c r="G469" s="17"/>
      <c r="H469" s="18">
        <f aca="true" t="shared" si="205" ref="H469:S469">H470</f>
        <v>61</v>
      </c>
      <c r="I469" s="18">
        <f t="shared" si="205"/>
        <v>0</v>
      </c>
      <c r="J469" s="18">
        <f t="shared" si="205"/>
        <v>61</v>
      </c>
      <c r="K469" s="18">
        <f t="shared" si="205"/>
        <v>0</v>
      </c>
      <c r="L469" s="18">
        <f t="shared" si="205"/>
        <v>61</v>
      </c>
      <c r="M469" s="18">
        <f t="shared" si="205"/>
        <v>0</v>
      </c>
      <c r="N469" s="18">
        <f t="shared" si="205"/>
        <v>61</v>
      </c>
      <c r="O469" s="18">
        <f t="shared" si="205"/>
        <v>0</v>
      </c>
      <c r="P469" s="18">
        <f t="shared" si="205"/>
        <v>61</v>
      </c>
      <c r="Q469" s="18">
        <f t="shared" si="205"/>
        <v>0</v>
      </c>
      <c r="R469" s="18">
        <f t="shared" si="205"/>
        <v>61</v>
      </c>
      <c r="S469" s="18">
        <f t="shared" si="205"/>
        <v>46.1</v>
      </c>
    </row>
    <row r="470" spans="2:19" ht="49.5">
      <c r="B470" s="25" t="s">
        <v>302</v>
      </c>
      <c r="C470" s="74">
        <v>303</v>
      </c>
      <c r="D470" s="20" t="s">
        <v>7</v>
      </c>
      <c r="E470" s="20" t="s">
        <v>8</v>
      </c>
      <c r="F470" s="74" t="s">
        <v>184</v>
      </c>
      <c r="G470" s="20"/>
      <c r="H470" s="21">
        <f aca="true" t="shared" si="206" ref="H470:S471">H471</f>
        <v>61</v>
      </c>
      <c r="I470" s="21">
        <f t="shared" si="206"/>
        <v>0</v>
      </c>
      <c r="J470" s="21">
        <f t="shared" si="206"/>
        <v>61</v>
      </c>
      <c r="K470" s="21">
        <f t="shared" si="206"/>
        <v>0</v>
      </c>
      <c r="L470" s="21">
        <f t="shared" si="206"/>
        <v>61</v>
      </c>
      <c r="M470" s="21">
        <f t="shared" si="206"/>
        <v>0</v>
      </c>
      <c r="N470" s="21">
        <f t="shared" si="206"/>
        <v>61</v>
      </c>
      <c r="O470" s="21">
        <f t="shared" si="206"/>
        <v>0</v>
      </c>
      <c r="P470" s="21">
        <f t="shared" si="206"/>
        <v>61</v>
      </c>
      <c r="Q470" s="21">
        <f t="shared" si="206"/>
        <v>0</v>
      </c>
      <c r="R470" s="21">
        <f t="shared" si="206"/>
        <v>61</v>
      </c>
      <c r="S470" s="21">
        <f t="shared" si="206"/>
        <v>46.1</v>
      </c>
    </row>
    <row r="471" spans="2:19" ht="17.25">
      <c r="B471" s="25" t="s">
        <v>265</v>
      </c>
      <c r="C471" s="74">
        <v>303</v>
      </c>
      <c r="D471" s="20" t="s">
        <v>7</v>
      </c>
      <c r="E471" s="20" t="s">
        <v>8</v>
      </c>
      <c r="F471" s="74" t="s">
        <v>295</v>
      </c>
      <c r="G471" s="20"/>
      <c r="H471" s="21">
        <f t="shared" si="206"/>
        <v>61</v>
      </c>
      <c r="I471" s="112">
        <f t="shared" si="206"/>
        <v>0</v>
      </c>
      <c r="J471" s="21">
        <f t="shared" si="206"/>
        <v>61</v>
      </c>
      <c r="K471" s="112">
        <f t="shared" si="206"/>
        <v>0</v>
      </c>
      <c r="L471" s="21">
        <f t="shared" si="206"/>
        <v>61</v>
      </c>
      <c r="M471" s="112">
        <f t="shared" si="206"/>
        <v>0</v>
      </c>
      <c r="N471" s="21">
        <f t="shared" si="206"/>
        <v>61</v>
      </c>
      <c r="O471" s="112">
        <f t="shared" si="206"/>
        <v>0</v>
      </c>
      <c r="P471" s="21">
        <f t="shared" si="206"/>
        <v>61</v>
      </c>
      <c r="Q471" s="112">
        <f t="shared" si="206"/>
        <v>0</v>
      </c>
      <c r="R471" s="21">
        <f t="shared" si="206"/>
        <v>61</v>
      </c>
      <c r="S471" s="21">
        <f t="shared" si="206"/>
        <v>46.1</v>
      </c>
    </row>
    <row r="472" spans="2:19" ht="33">
      <c r="B472" s="121" t="s">
        <v>259</v>
      </c>
      <c r="C472" s="78">
        <v>303</v>
      </c>
      <c r="D472" s="6" t="s">
        <v>7</v>
      </c>
      <c r="E472" s="6" t="s">
        <v>8</v>
      </c>
      <c r="F472" s="78" t="s">
        <v>295</v>
      </c>
      <c r="G472" s="6" t="s">
        <v>95</v>
      </c>
      <c r="H472" s="7">
        <v>61</v>
      </c>
      <c r="I472" s="142"/>
      <c r="J472" s="7">
        <f>H472+I472</f>
        <v>61</v>
      </c>
      <c r="K472" s="142"/>
      <c r="L472" s="7">
        <f>J472+K472</f>
        <v>61</v>
      </c>
      <c r="M472" s="142"/>
      <c r="N472" s="7">
        <f>L472+M472</f>
        <v>61</v>
      </c>
      <c r="O472" s="142"/>
      <c r="P472" s="7">
        <f>N472+O472</f>
        <v>61</v>
      </c>
      <c r="Q472" s="142">
        <v>0</v>
      </c>
      <c r="R472" s="7">
        <f>P472+Q472</f>
        <v>61</v>
      </c>
      <c r="S472" s="7">
        <v>46.1</v>
      </c>
    </row>
    <row r="473" spans="2:19" ht="17.25">
      <c r="B473" s="39" t="s">
        <v>312</v>
      </c>
      <c r="C473" s="82">
        <v>303</v>
      </c>
      <c r="D473" s="17" t="s">
        <v>7</v>
      </c>
      <c r="E473" s="17" t="s">
        <v>9</v>
      </c>
      <c r="F473" s="78"/>
      <c r="G473" s="17"/>
      <c r="H473" s="18">
        <f aca="true" t="shared" si="207" ref="H473:S474">H474</f>
        <v>20</v>
      </c>
      <c r="I473" s="18">
        <f t="shared" si="207"/>
        <v>0</v>
      </c>
      <c r="J473" s="18">
        <f t="shared" si="207"/>
        <v>20</v>
      </c>
      <c r="K473" s="18">
        <f t="shared" si="207"/>
        <v>21.299999999999997</v>
      </c>
      <c r="L473" s="18">
        <f t="shared" si="207"/>
        <v>41.3</v>
      </c>
      <c r="M473" s="18">
        <f t="shared" si="207"/>
        <v>0</v>
      </c>
      <c r="N473" s="18">
        <f t="shared" si="207"/>
        <v>41.3</v>
      </c>
      <c r="O473" s="18">
        <f t="shared" si="207"/>
        <v>0</v>
      </c>
      <c r="P473" s="18">
        <f t="shared" si="207"/>
        <v>41.3</v>
      </c>
      <c r="Q473" s="18">
        <f t="shared" si="207"/>
        <v>0</v>
      </c>
      <c r="R473" s="18">
        <f t="shared" si="207"/>
        <v>41.3</v>
      </c>
      <c r="S473" s="18">
        <f t="shared" si="207"/>
        <v>41.3</v>
      </c>
    </row>
    <row r="474" spans="2:19" ht="31.5" customHeight="1">
      <c r="B474" s="25" t="s">
        <v>527</v>
      </c>
      <c r="C474" s="74">
        <v>303</v>
      </c>
      <c r="D474" s="20" t="s">
        <v>7</v>
      </c>
      <c r="E474" s="20" t="s">
        <v>9</v>
      </c>
      <c r="F474" s="78" t="s">
        <v>193</v>
      </c>
      <c r="G474" s="20"/>
      <c r="H474" s="21">
        <f t="shared" si="207"/>
        <v>20</v>
      </c>
      <c r="I474" s="21">
        <f t="shared" si="207"/>
        <v>0</v>
      </c>
      <c r="J474" s="21">
        <f t="shared" si="207"/>
        <v>20</v>
      </c>
      <c r="K474" s="21">
        <f t="shared" si="207"/>
        <v>21.299999999999997</v>
      </c>
      <c r="L474" s="21">
        <f t="shared" si="207"/>
        <v>41.3</v>
      </c>
      <c r="M474" s="21">
        <f t="shared" si="207"/>
        <v>0</v>
      </c>
      <c r="N474" s="21">
        <f t="shared" si="207"/>
        <v>41.3</v>
      </c>
      <c r="O474" s="21">
        <f t="shared" si="207"/>
        <v>0</v>
      </c>
      <c r="P474" s="21">
        <f t="shared" si="207"/>
        <v>41.3</v>
      </c>
      <c r="Q474" s="21">
        <f t="shared" si="207"/>
        <v>0</v>
      </c>
      <c r="R474" s="21">
        <f t="shared" si="207"/>
        <v>41.3</v>
      </c>
      <c r="S474" s="21">
        <f t="shared" si="207"/>
        <v>41.3</v>
      </c>
    </row>
    <row r="475" spans="2:19" ht="16.5">
      <c r="B475" s="25" t="s">
        <v>313</v>
      </c>
      <c r="C475" s="74">
        <v>303</v>
      </c>
      <c r="D475" s="20" t="s">
        <v>7</v>
      </c>
      <c r="E475" s="20" t="s">
        <v>9</v>
      </c>
      <c r="F475" s="78" t="s">
        <v>315</v>
      </c>
      <c r="G475" s="20"/>
      <c r="H475" s="21">
        <f aca="true" t="shared" si="208" ref="H475:N475">H476+H483</f>
        <v>20</v>
      </c>
      <c r="I475" s="21">
        <f t="shared" si="208"/>
        <v>0</v>
      </c>
      <c r="J475" s="21">
        <f t="shared" si="208"/>
        <v>20</v>
      </c>
      <c r="K475" s="21">
        <f t="shared" si="208"/>
        <v>21.299999999999997</v>
      </c>
      <c r="L475" s="21">
        <f t="shared" si="208"/>
        <v>41.3</v>
      </c>
      <c r="M475" s="21">
        <f t="shared" si="208"/>
        <v>0</v>
      </c>
      <c r="N475" s="21">
        <f t="shared" si="208"/>
        <v>41.3</v>
      </c>
      <c r="O475" s="21">
        <f>O476+O483</f>
        <v>0</v>
      </c>
      <c r="P475" s="21">
        <f>P476+P483</f>
        <v>41.3</v>
      </c>
      <c r="Q475" s="21">
        <f>Q476+Q483</f>
        <v>0</v>
      </c>
      <c r="R475" s="21">
        <f>R476+R483</f>
        <v>41.3</v>
      </c>
      <c r="S475" s="21">
        <f>S476+S483</f>
        <v>41.3</v>
      </c>
    </row>
    <row r="476" spans="2:19" ht="32.25" customHeight="1" hidden="1">
      <c r="B476" s="25" t="s">
        <v>317</v>
      </c>
      <c r="C476" s="74">
        <v>303</v>
      </c>
      <c r="D476" s="20" t="s">
        <v>7</v>
      </c>
      <c r="E476" s="20" t="s">
        <v>9</v>
      </c>
      <c r="F476" s="78" t="s">
        <v>316</v>
      </c>
      <c r="G476" s="20"/>
      <c r="H476" s="21">
        <f aca="true" t="shared" si="209" ref="H476:N476">H477+H479+H481</f>
        <v>20</v>
      </c>
      <c r="I476" s="21">
        <f t="shared" si="209"/>
        <v>-20</v>
      </c>
      <c r="J476" s="21">
        <f t="shared" si="209"/>
        <v>0</v>
      </c>
      <c r="K476" s="21">
        <f t="shared" si="209"/>
        <v>0</v>
      </c>
      <c r="L476" s="21">
        <f t="shared" si="209"/>
        <v>0</v>
      </c>
      <c r="M476" s="21">
        <f t="shared" si="209"/>
        <v>0</v>
      </c>
      <c r="N476" s="21">
        <f t="shared" si="209"/>
        <v>0</v>
      </c>
      <c r="O476" s="21">
        <f>O477+O479+O481</f>
        <v>0</v>
      </c>
      <c r="P476" s="21">
        <f>P477+P479+P481</f>
        <v>0</v>
      </c>
      <c r="Q476" s="21">
        <f>Q477+Q479+Q481</f>
        <v>0</v>
      </c>
      <c r="R476" s="21">
        <f>R477+R479+R481</f>
        <v>0</v>
      </c>
      <c r="S476" s="21">
        <f>S477+S479+S481</f>
        <v>0</v>
      </c>
    </row>
    <row r="477" spans="2:19" ht="18.75" customHeight="1" hidden="1">
      <c r="B477" s="25" t="s">
        <v>145</v>
      </c>
      <c r="C477" s="74">
        <v>303</v>
      </c>
      <c r="D477" s="20" t="s">
        <v>7</v>
      </c>
      <c r="E477" s="20" t="s">
        <v>9</v>
      </c>
      <c r="F477" s="78" t="s">
        <v>314</v>
      </c>
      <c r="G477" s="20"/>
      <c r="H477" s="21">
        <f aca="true" t="shared" si="210" ref="H477:S477">H478</f>
        <v>20</v>
      </c>
      <c r="I477" s="21">
        <f t="shared" si="210"/>
        <v>-20</v>
      </c>
      <c r="J477" s="21">
        <f t="shared" si="210"/>
        <v>0</v>
      </c>
      <c r="K477" s="21">
        <f t="shared" si="210"/>
        <v>0</v>
      </c>
      <c r="L477" s="21">
        <f t="shared" si="210"/>
        <v>0</v>
      </c>
      <c r="M477" s="21">
        <f t="shared" si="210"/>
        <v>0</v>
      </c>
      <c r="N477" s="21">
        <f t="shared" si="210"/>
        <v>0</v>
      </c>
      <c r="O477" s="21">
        <f t="shared" si="210"/>
        <v>0</v>
      </c>
      <c r="P477" s="21">
        <f t="shared" si="210"/>
        <v>0</v>
      </c>
      <c r="Q477" s="21">
        <f t="shared" si="210"/>
        <v>0</v>
      </c>
      <c r="R477" s="21">
        <f t="shared" si="210"/>
        <v>0</v>
      </c>
      <c r="S477" s="21">
        <f t="shared" si="210"/>
        <v>0</v>
      </c>
    </row>
    <row r="478" spans="2:19" ht="15.75" customHeight="1" hidden="1">
      <c r="B478" s="169" t="s">
        <v>409</v>
      </c>
      <c r="C478" s="169">
        <v>303</v>
      </c>
      <c r="D478" s="6" t="s">
        <v>7</v>
      </c>
      <c r="E478" s="6" t="s">
        <v>9</v>
      </c>
      <c r="F478" s="78" t="s">
        <v>314</v>
      </c>
      <c r="G478" s="6" t="s">
        <v>378</v>
      </c>
      <c r="H478" s="7">
        <v>20</v>
      </c>
      <c r="I478" s="142">
        <v>-20</v>
      </c>
      <c r="J478" s="171">
        <f>H478+I478</f>
        <v>0</v>
      </c>
      <c r="K478" s="142"/>
      <c r="L478" s="171">
        <f>J478+K478</f>
        <v>0</v>
      </c>
      <c r="M478" s="142"/>
      <c r="N478" s="171">
        <f>L478+M478</f>
        <v>0</v>
      </c>
      <c r="O478" s="142"/>
      <c r="P478" s="171">
        <f>N478+O478</f>
        <v>0</v>
      </c>
      <c r="Q478" s="142"/>
      <c r="R478" s="171">
        <f>P478+Q478</f>
        <v>0</v>
      </c>
      <c r="S478" s="171">
        <f>Q478+R478</f>
        <v>0</v>
      </c>
    </row>
    <row r="479" spans="2:19" ht="33" hidden="1">
      <c r="B479" s="25" t="s">
        <v>293</v>
      </c>
      <c r="C479" s="74">
        <v>303</v>
      </c>
      <c r="D479" s="6" t="s">
        <v>7</v>
      </c>
      <c r="E479" s="6" t="s">
        <v>9</v>
      </c>
      <c r="F479" s="78" t="s">
        <v>407</v>
      </c>
      <c r="G479" s="20"/>
      <c r="H479" s="21">
        <f aca="true" t="shared" si="211" ref="H479:S479">H480</f>
        <v>0</v>
      </c>
      <c r="I479" s="21">
        <f t="shared" si="211"/>
        <v>0</v>
      </c>
      <c r="J479" s="21">
        <f t="shared" si="211"/>
        <v>0</v>
      </c>
      <c r="K479" s="21">
        <f t="shared" si="211"/>
        <v>0</v>
      </c>
      <c r="L479" s="21">
        <f t="shared" si="211"/>
        <v>0</v>
      </c>
      <c r="M479" s="21">
        <f t="shared" si="211"/>
        <v>0</v>
      </c>
      <c r="N479" s="21">
        <f t="shared" si="211"/>
        <v>0</v>
      </c>
      <c r="O479" s="21">
        <f t="shared" si="211"/>
        <v>0</v>
      </c>
      <c r="P479" s="21">
        <f t="shared" si="211"/>
        <v>0</v>
      </c>
      <c r="Q479" s="21">
        <f t="shared" si="211"/>
        <v>0</v>
      </c>
      <c r="R479" s="21">
        <f t="shared" si="211"/>
        <v>0</v>
      </c>
      <c r="S479" s="21">
        <f t="shared" si="211"/>
        <v>0</v>
      </c>
    </row>
    <row r="480" spans="2:19" ht="15" customHeight="1" hidden="1">
      <c r="B480" s="121" t="s">
        <v>409</v>
      </c>
      <c r="C480" s="78">
        <v>303</v>
      </c>
      <c r="D480" s="6" t="s">
        <v>7</v>
      </c>
      <c r="E480" s="6" t="s">
        <v>9</v>
      </c>
      <c r="F480" s="78" t="s">
        <v>407</v>
      </c>
      <c r="G480" s="6" t="s">
        <v>378</v>
      </c>
      <c r="H480" s="7"/>
      <c r="I480" s="142"/>
      <c r="J480" s="7">
        <f>H480+I480</f>
        <v>0</v>
      </c>
      <c r="K480" s="142"/>
      <c r="L480" s="7">
        <f>J480+K480</f>
        <v>0</v>
      </c>
      <c r="M480" s="142"/>
      <c r="N480" s="7">
        <f>L480+M480</f>
        <v>0</v>
      </c>
      <c r="O480" s="142"/>
      <c r="P480" s="7">
        <f>N480+O480</f>
        <v>0</v>
      </c>
      <c r="Q480" s="142"/>
      <c r="R480" s="7">
        <f>P480+Q480</f>
        <v>0</v>
      </c>
      <c r="S480" s="7">
        <f>Q480+R480</f>
        <v>0</v>
      </c>
    </row>
    <row r="481" spans="2:19" ht="49.5" customHeight="1" hidden="1">
      <c r="B481" s="25" t="s">
        <v>408</v>
      </c>
      <c r="C481" s="74">
        <v>303</v>
      </c>
      <c r="D481" s="6" t="s">
        <v>7</v>
      </c>
      <c r="E481" s="6" t="s">
        <v>9</v>
      </c>
      <c r="F481" s="74" t="s">
        <v>406</v>
      </c>
      <c r="G481" s="20"/>
      <c r="H481" s="21">
        <f aca="true" t="shared" si="212" ref="H481:S481">H482</f>
        <v>0</v>
      </c>
      <c r="I481" s="21">
        <f t="shared" si="212"/>
        <v>0</v>
      </c>
      <c r="J481" s="21">
        <f t="shared" si="212"/>
        <v>0</v>
      </c>
      <c r="K481" s="21">
        <f t="shared" si="212"/>
        <v>0</v>
      </c>
      <c r="L481" s="21">
        <f t="shared" si="212"/>
        <v>0</v>
      </c>
      <c r="M481" s="21">
        <f t="shared" si="212"/>
        <v>0</v>
      </c>
      <c r="N481" s="21">
        <f t="shared" si="212"/>
        <v>0</v>
      </c>
      <c r="O481" s="21">
        <f t="shared" si="212"/>
        <v>0</v>
      </c>
      <c r="P481" s="21">
        <f t="shared" si="212"/>
        <v>0</v>
      </c>
      <c r="Q481" s="21">
        <f t="shared" si="212"/>
        <v>0</v>
      </c>
      <c r="R481" s="21">
        <f t="shared" si="212"/>
        <v>0</v>
      </c>
      <c r="S481" s="21">
        <f t="shared" si="212"/>
        <v>0</v>
      </c>
    </row>
    <row r="482" spans="2:19" ht="16.5" customHeight="1" hidden="1">
      <c r="B482" s="121" t="s">
        <v>409</v>
      </c>
      <c r="C482" s="78">
        <v>303</v>
      </c>
      <c r="D482" s="6" t="s">
        <v>7</v>
      </c>
      <c r="E482" s="6" t="s">
        <v>9</v>
      </c>
      <c r="F482" s="78" t="s">
        <v>406</v>
      </c>
      <c r="G482" s="6" t="s">
        <v>378</v>
      </c>
      <c r="H482" s="7"/>
      <c r="I482" s="142"/>
      <c r="J482" s="7">
        <f>H482+I482</f>
        <v>0</v>
      </c>
      <c r="K482" s="142"/>
      <c r="L482" s="7">
        <f>J482+K482</f>
        <v>0</v>
      </c>
      <c r="M482" s="142"/>
      <c r="N482" s="7">
        <f>L482+M482</f>
        <v>0</v>
      </c>
      <c r="O482" s="142"/>
      <c r="P482" s="7">
        <f>N482+O482</f>
        <v>0</v>
      </c>
      <c r="Q482" s="142"/>
      <c r="R482" s="7">
        <f>P482+Q482</f>
        <v>0</v>
      </c>
      <c r="S482" s="7">
        <f>Q482+R482</f>
        <v>0</v>
      </c>
    </row>
    <row r="483" spans="2:19" ht="49.5">
      <c r="B483" s="25" t="s">
        <v>423</v>
      </c>
      <c r="C483" s="74">
        <v>303</v>
      </c>
      <c r="D483" s="6" t="s">
        <v>7</v>
      </c>
      <c r="E483" s="6" t="s">
        <v>9</v>
      </c>
      <c r="F483" s="74" t="s">
        <v>421</v>
      </c>
      <c r="G483" s="20"/>
      <c r="H483" s="21">
        <f aca="true" t="shared" si="213" ref="H483:S484">H484</f>
        <v>0</v>
      </c>
      <c r="I483" s="21">
        <f t="shared" si="213"/>
        <v>20</v>
      </c>
      <c r="J483" s="21">
        <f t="shared" si="213"/>
        <v>20</v>
      </c>
      <c r="K483" s="21">
        <f t="shared" si="213"/>
        <v>21.299999999999997</v>
      </c>
      <c r="L483" s="21">
        <f t="shared" si="213"/>
        <v>41.3</v>
      </c>
      <c r="M483" s="21">
        <f t="shared" si="213"/>
        <v>0</v>
      </c>
      <c r="N483" s="21">
        <f t="shared" si="213"/>
        <v>41.3</v>
      </c>
      <c r="O483" s="21">
        <f t="shared" si="213"/>
        <v>0</v>
      </c>
      <c r="P483" s="21">
        <f t="shared" si="213"/>
        <v>41.3</v>
      </c>
      <c r="Q483" s="21">
        <f t="shared" si="213"/>
        <v>0</v>
      </c>
      <c r="R483" s="21">
        <f t="shared" si="213"/>
        <v>41.3</v>
      </c>
      <c r="S483" s="21">
        <f t="shared" si="213"/>
        <v>41.3</v>
      </c>
    </row>
    <row r="484" spans="2:19" ht="16.5" customHeight="1">
      <c r="B484" s="25" t="s">
        <v>145</v>
      </c>
      <c r="C484" s="74">
        <v>303</v>
      </c>
      <c r="D484" s="20" t="s">
        <v>7</v>
      </c>
      <c r="E484" s="20" t="s">
        <v>9</v>
      </c>
      <c r="F484" s="74" t="s">
        <v>422</v>
      </c>
      <c r="G484" s="20"/>
      <c r="H484" s="21">
        <f t="shared" si="213"/>
        <v>0</v>
      </c>
      <c r="I484" s="21">
        <f t="shared" si="213"/>
        <v>20</v>
      </c>
      <c r="J484" s="21">
        <f t="shared" si="213"/>
        <v>20</v>
      </c>
      <c r="K484" s="21">
        <f t="shared" si="213"/>
        <v>21.299999999999997</v>
      </c>
      <c r="L484" s="21">
        <f t="shared" si="213"/>
        <v>41.3</v>
      </c>
      <c r="M484" s="21">
        <f t="shared" si="213"/>
        <v>0</v>
      </c>
      <c r="N484" s="21">
        <f t="shared" si="213"/>
        <v>41.3</v>
      </c>
      <c r="O484" s="21">
        <f t="shared" si="213"/>
        <v>0</v>
      </c>
      <c r="P484" s="21">
        <f t="shared" si="213"/>
        <v>41.3</v>
      </c>
      <c r="Q484" s="21">
        <f t="shared" si="213"/>
        <v>0</v>
      </c>
      <c r="R484" s="21">
        <f t="shared" si="213"/>
        <v>41.3</v>
      </c>
      <c r="S484" s="21">
        <f t="shared" si="213"/>
        <v>41.3</v>
      </c>
    </row>
    <row r="485" spans="2:19" ht="16.5" customHeight="1">
      <c r="B485" s="169" t="s">
        <v>409</v>
      </c>
      <c r="C485" s="169">
        <v>303</v>
      </c>
      <c r="D485" s="6" t="s">
        <v>7</v>
      </c>
      <c r="E485" s="6" t="s">
        <v>9</v>
      </c>
      <c r="F485" s="78" t="s">
        <v>422</v>
      </c>
      <c r="G485" s="6" t="s">
        <v>378</v>
      </c>
      <c r="H485" s="7">
        <v>0</v>
      </c>
      <c r="I485" s="142">
        <v>20</v>
      </c>
      <c r="J485" s="171">
        <f>H485+I485</f>
        <v>20</v>
      </c>
      <c r="K485" s="142">
        <f>21.4-0.1</f>
        <v>21.299999999999997</v>
      </c>
      <c r="L485" s="171">
        <f>J485+K485</f>
        <v>41.3</v>
      </c>
      <c r="M485" s="142"/>
      <c r="N485" s="171">
        <f>L485+M485</f>
        <v>41.3</v>
      </c>
      <c r="O485" s="142"/>
      <c r="P485" s="171">
        <f>N485+O485</f>
        <v>41.3</v>
      </c>
      <c r="Q485" s="142">
        <v>0</v>
      </c>
      <c r="R485" s="171">
        <f>P485+Q485</f>
        <v>41.3</v>
      </c>
      <c r="S485" s="171">
        <f>Q485+R485</f>
        <v>41.3</v>
      </c>
    </row>
    <row r="486" spans="1:19" ht="17.25">
      <c r="A486" s="60">
        <v>1</v>
      </c>
      <c r="B486" s="39" t="s">
        <v>104</v>
      </c>
      <c r="C486" s="82">
        <v>303</v>
      </c>
      <c r="D486" s="17" t="s">
        <v>7</v>
      </c>
      <c r="E486" s="17" t="s">
        <v>17</v>
      </c>
      <c r="F486" s="82"/>
      <c r="G486" s="17"/>
      <c r="H486" s="18">
        <f aca="true" t="shared" si="214" ref="H486:N486">H494+H487</f>
        <v>2942</v>
      </c>
      <c r="I486" s="18">
        <f t="shared" si="214"/>
        <v>3917</v>
      </c>
      <c r="J486" s="18">
        <f t="shared" si="214"/>
        <v>6859</v>
      </c>
      <c r="K486" s="18">
        <f t="shared" si="214"/>
        <v>-160</v>
      </c>
      <c r="L486" s="18">
        <f t="shared" si="214"/>
        <v>6699</v>
      </c>
      <c r="M486" s="18">
        <f t="shared" si="214"/>
        <v>0</v>
      </c>
      <c r="N486" s="18">
        <f t="shared" si="214"/>
        <v>6699</v>
      </c>
      <c r="O486" s="18">
        <f>O494+O487</f>
        <v>0</v>
      </c>
      <c r="P486" s="18">
        <f>P494+P487</f>
        <v>6699</v>
      </c>
      <c r="Q486" s="18">
        <f>Q494+Q487</f>
        <v>-576.2</v>
      </c>
      <c r="R486" s="18">
        <f>R494+R487</f>
        <v>6122.799999999999</v>
      </c>
      <c r="S486" s="18">
        <f>S494+S487</f>
        <v>5249.499999999999</v>
      </c>
    </row>
    <row r="487" spans="1:19" ht="47.25" customHeight="1">
      <c r="A487" s="60">
        <v>1</v>
      </c>
      <c r="B487" s="25" t="s">
        <v>300</v>
      </c>
      <c r="C487" s="90">
        <v>303</v>
      </c>
      <c r="D487" s="20" t="s">
        <v>7</v>
      </c>
      <c r="E487" s="20" t="s">
        <v>17</v>
      </c>
      <c r="F487" s="90" t="s">
        <v>177</v>
      </c>
      <c r="G487" s="20"/>
      <c r="H487" s="21">
        <f aca="true" t="shared" si="215" ref="H487:N487">H488+H490</f>
        <v>1423.3</v>
      </c>
      <c r="I487" s="21">
        <f t="shared" si="215"/>
        <v>0</v>
      </c>
      <c r="J487" s="21">
        <f t="shared" si="215"/>
        <v>1423.3</v>
      </c>
      <c r="K487" s="21">
        <f t="shared" si="215"/>
        <v>-160</v>
      </c>
      <c r="L487" s="21">
        <f t="shared" si="215"/>
        <v>1263.3</v>
      </c>
      <c r="M487" s="21">
        <f t="shared" si="215"/>
        <v>0</v>
      </c>
      <c r="N487" s="21">
        <f t="shared" si="215"/>
        <v>1263.3</v>
      </c>
      <c r="O487" s="21">
        <f>O488+O490</f>
        <v>0</v>
      </c>
      <c r="P487" s="21">
        <f>P488+P490+P492</f>
        <v>1263.3</v>
      </c>
      <c r="Q487" s="21">
        <f>Q488+Q490+Q492</f>
        <v>-557.8000000000001</v>
      </c>
      <c r="R487" s="21">
        <f>R488+R490+R492</f>
        <v>705.5</v>
      </c>
      <c r="S487" s="21">
        <f>S488+S490+S492</f>
        <v>244.9</v>
      </c>
    </row>
    <row r="488" spans="1:19" ht="33" customHeight="1" hidden="1">
      <c r="A488" s="60">
        <v>1</v>
      </c>
      <c r="B488" s="25" t="s">
        <v>145</v>
      </c>
      <c r="C488" s="90">
        <v>303</v>
      </c>
      <c r="D488" s="20" t="s">
        <v>7</v>
      </c>
      <c r="E488" s="20" t="s">
        <v>17</v>
      </c>
      <c r="F488" s="90" t="s">
        <v>178</v>
      </c>
      <c r="G488" s="20"/>
      <c r="H488" s="42">
        <f aca="true" t="shared" si="216" ref="H488:S492">H489</f>
        <v>1200</v>
      </c>
      <c r="I488" s="138">
        <f t="shared" si="216"/>
        <v>0</v>
      </c>
      <c r="J488" s="42">
        <f t="shared" si="216"/>
        <v>1200</v>
      </c>
      <c r="K488" s="138">
        <f t="shared" si="216"/>
        <v>-160</v>
      </c>
      <c r="L488" s="42">
        <f t="shared" si="216"/>
        <v>1040</v>
      </c>
      <c r="M488" s="138">
        <f t="shared" si="216"/>
        <v>0</v>
      </c>
      <c r="N488" s="42">
        <f t="shared" si="216"/>
        <v>1040</v>
      </c>
      <c r="O488" s="138">
        <f t="shared" si="216"/>
        <v>0</v>
      </c>
      <c r="P488" s="42">
        <f t="shared" si="216"/>
        <v>1040</v>
      </c>
      <c r="Q488" s="138">
        <f t="shared" si="216"/>
        <v>-725.1</v>
      </c>
      <c r="R488" s="42">
        <f t="shared" si="216"/>
        <v>314.9</v>
      </c>
      <c r="S488" s="42">
        <f t="shared" si="216"/>
        <v>0</v>
      </c>
    </row>
    <row r="489" spans="1:19" ht="30.75" customHeight="1" hidden="1">
      <c r="A489" s="60">
        <v>1</v>
      </c>
      <c r="B489" s="121" t="s">
        <v>259</v>
      </c>
      <c r="C489" s="90">
        <v>303</v>
      </c>
      <c r="D489" s="6" t="s">
        <v>7</v>
      </c>
      <c r="E489" s="6" t="s">
        <v>17</v>
      </c>
      <c r="F489" s="144" t="s">
        <v>178</v>
      </c>
      <c r="G489" s="6" t="s">
        <v>95</v>
      </c>
      <c r="H489" s="7">
        <v>1200</v>
      </c>
      <c r="I489" s="7"/>
      <c r="J489" s="7">
        <f>H489+I489</f>
        <v>1200</v>
      </c>
      <c r="K489" s="7">
        <v>-160</v>
      </c>
      <c r="L489" s="7">
        <f>J489+K489</f>
        <v>1040</v>
      </c>
      <c r="M489" s="7"/>
      <c r="N489" s="7">
        <f>L489+M489</f>
        <v>1040</v>
      </c>
      <c r="O489" s="7"/>
      <c r="P489" s="7">
        <f>N489+O489</f>
        <v>1040</v>
      </c>
      <c r="Q489" s="172">
        <f>-725.1</f>
        <v>-725.1</v>
      </c>
      <c r="R489" s="7">
        <f>P489+Q489</f>
        <v>314.9</v>
      </c>
      <c r="S489" s="7">
        <v>0</v>
      </c>
    </row>
    <row r="490" spans="2:19" ht="68.25" customHeight="1">
      <c r="B490" s="133" t="s">
        <v>414</v>
      </c>
      <c r="C490" s="90">
        <v>303</v>
      </c>
      <c r="D490" s="20" t="s">
        <v>7</v>
      </c>
      <c r="E490" s="20" t="s">
        <v>17</v>
      </c>
      <c r="F490" s="90" t="s">
        <v>415</v>
      </c>
      <c r="G490" s="20"/>
      <c r="H490" s="42">
        <f t="shared" si="216"/>
        <v>223.3</v>
      </c>
      <c r="I490" s="138">
        <f t="shared" si="216"/>
        <v>0</v>
      </c>
      <c r="J490" s="42">
        <f t="shared" si="216"/>
        <v>223.3</v>
      </c>
      <c r="K490" s="138">
        <f t="shared" si="216"/>
        <v>0</v>
      </c>
      <c r="L490" s="42">
        <f t="shared" si="216"/>
        <v>223.3</v>
      </c>
      <c r="M490" s="138">
        <f t="shared" si="216"/>
        <v>0</v>
      </c>
      <c r="N490" s="42">
        <f t="shared" si="216"/>
        <v>223.3</v>
      </c>
      <c r="O490" s="138">
        <f t="shared" si="216"/>
        <v>0</v>
      </c>
      <c r="P490" s="42">
        <f t="shared" si="216"/>
        <v>223.3</v>
      </c>
      <c r="Q490" s="138">
        <f t="shared" si="216"/>
        <v>112.19999999999999</v>
      </c>
      <c r="R490" s="42">
        <f t="shared" si="216"/>
        <v>335.5</v>
      </c>
      <c r="S490" s="42">
        <f t="shared" si="216"/>
        <v>244.9</v>
      </c>
    </row>
    <row r="491" spans="2:19" ht="30.75" customHeight="1">
      <c r="B491" s="121" t="s">
        <v>259</v>
      </c>
      <c r="C491" s="90">
        <v>303</v>
      </c>
      <c r="D491" s="6" t="s">
        <v>7</v>
      </c>
      <c r="E491" s="6" t="s">
        <v>17</v>
      </c>
      <c r="F491" s="144" t="s">
        <v>415</v>
      </c>
      <c r="G491" s="6" t="s">
        <v>95</v>
      </c>
      <c r="H491" s="7">
        <v>223.3</v>
      </c>
      <c r="I491" s="7"/>
      <c r="J491" s="7">
        <f>H491+I491</f>
        <v>223.3</v>
      </c>
      <c r="K491" s="7"/>
      <c r="L491" s="7">
        <f>J491+K491</f>
        <v>223.3</v>
      </c>
      <c r="M491" s="7"/>
      <c r="N491" s="7">
        <f>L491+M491</f>
        <v>223.3</v>
      </c>
      <c r="O491" s="7"/>
      <c r="P491" s="7">
        <f>N491+O491</f>
        <v>223.3</v>
      </c>
      <c r="Q491" s="7">
        <f>335.5-223.3</f>
        <v>112.19999999999999</v>
      </c>
      <c r="R491" s="7">
        <f>P491+Q491</f>
        <v>335.5</v>
      </c>
      <c r="S491" s="7">
        <v>244.9</v>
      </c>
    </row>
    <row r="492" spans="2:19" ht="66.75" hidden="1">
      <c r="B492" s="133" t="s">
        <v>510</v>
      </c>
      <c r="C492" s="90">
        <v>303</v>
      </c>
      <c r="D492" s="20" t="s">
        <v>7</v>
      </c>
      <c r="E492" s="20" t="s">
        <v>17</v>
      </c>
      <c r="F492" s="90" t="s">
        <v>509</v>
      </c>
      <c r="G492" s="20"/>
      <c r="H492" s="42">
        <f t="shared" si="216"/>
        <v>223.3</v>
      </c>
      <c r="I492" s="138">
        <f t="shared" si="216"/>
        <v>0</v>
      </c>
      <c r="J492" s="42">
        <f t="shared" si="216"/>
        <v>223.3</v>
      </c>
      <c r="K492" s="138">
        <f t="shared" si="216"/>
        <v>0</v>
      </c>
      <c r="L492" s="42">
        <f t="shared" si="216"/>
        <v>223.3</v>
      </c>
      <c r="M492" s="138">
        <f t="shared" si="216"/>
        <v>0</v>
      </c>
      <c r="N492" s="42">
        <f t="shared" si="216"/>
        <v>223.3</v>
      </c>
      <c r="O492" s="138">
        <f t="shared" si="216"/>
        <v>0</v>
      </c>
      <c r="P492" s="42">
        <f t="shared" si="216"/>
        <v>0</v>
      </c>
      <c r="Q492" s="138">
        <f t="shared" si="216"/>
        <v>55.1</v>
      </c>
      <c r="R492" s="42">
        <f t="shared" si="216"/>
        <v>55.1</v>
      </c>
      <c r="S492" s="42">
        <f t="shared" si="216"/>
        <v>0</v>
      </c>
    </row>
    <row r="493" spans="2:19" ht="30.75" customHeight="1" hidden="1">
      <c r="B493" s="121" t="s">
        <v>259</v>
      </c>
      <c r="C493" s="90">
        <v>303</v>
      </c>
      <c r="D493" s="6" t="s">
        <v>7</v>
      </c>
      <c r="E493" s="6" t="s">
        <v>17</v>
      </c>
      <c r="F493" s="144" t="s">
        <v>509</v>
      </c>
      <c r="G493" s="6" t="s">
        <v>95</v>
      </c>
      <c r="H493" s="7">
        <v>223.3</v>
      </c>
      <c r="I493" s="7"/>
      <c r="J493" s="7">
        <f>H493+I493</f>
        <v>223.3</v>
      </c>
      <c r="K493" s="7"/>
      <c r="L493" s="7">
        <f>J493+K493</f>
        <v>223.3</v>
      </c>
      <c r="M493" s="7"/>
      <c r="N493" s="7">
        <f>L493+M493</f>
        <v>223.3</v>
      </c>
      <c r="O493" s="7"/>
      <c r="P493" s="7">
        <v>0</v>
      </c>
      <c r="Q493" s="172">
        <v>55.1</v>
      </c>
      <c r="R493" s="7">
        <f>P493+Q493</f>
        <v>55.1</v>
      </c>
      <c r="S493" s="7">
        <v>0</v>
      </c>
    </row>
    <row r="494" spans="1:19" ht="17.25">
      <c r="A494" s="60">
        <v>1</v>
      </c>
      <c r="B494" s="25" t="s">
        <v>122</v>
      </c>
      <c r="C494" s="74">
        <v>303</v>
      </c>
      <c r="D494" s="20" t="s">
        <v>7</v>
      </c>
      <c r="E494" s="20" t="s">
        <v>17</v>
      </c>
      <c r="F494" s="74" t="s">
        <v>227</v>
      </c>
      <c r="G494" s="20"/>
      <c r="H494" s="21">
        <f aca="true" t="shared" si="217" ref="H494:S494">H495</f>
        <v>1518.7</v>
      </c>
      <c r="I494" s="18">
        <f t="shared" si="217"/>
        <v>3917</v>
      </c>
      <c r="J494" s="21">
        <f t="shared" si="217"/>
        <v>5435.7</v>
      </c>
      <c r="K494" s="18">
        <f t="shared" si="217"/>
        <v>0</v>
      </c>
      <c r="L494" s="21">
        <f t="shared" si="217"/>
        <v>5435.7</v>
      </c>
      <c r="M494" s="18">
        <f t="shared" si="217"/>
        <v>0</v>
      </c>
      <c r="N494" s="21">
        <f t="shared" si="217"/>
        <v>5435.7</v>
      </c>
      <c r="O494" s="18">
        <f t="shared" si="217"/>
        <v>0</v>
      </c>
      <c r="P494" s="21">
        <f t="shared" si="217"/>
        <v>5435.7</v>
      </c>
      <c r="Q494" s="18">
        <f t="shared" si="217"/>
        <v>-18.4</v>
      </c>
      <c r="R494" s="21">
        <f t="shared" si="217"/>
        <v>5417.299999999999</v>
      </c>
      <c r="S494" s="21">
        <f t="shared" si="217"/>
        <v>5004.599999999999</v>
      </c>
    </row>
    <row r="495" spans="1:19" ht="17.25">
      <c r="A495" s="60">
        <v>1</v>
      </c>
      <c r="B495" s="25" t="s">
        <v>123</v>
      </c>
      <c r="C495" s="74">
        <v>303</v>
      </c>
      <c r="D495" s="20" t="s">
        <v>7</v>
      </c>
      <c r="E495" s="20" t="s">
        <v>17</v>
      </c>
      <c r="F495" s="74" t="s">
        <v>232</v>
      </c>
      <c r="G495" s="20"/>
      <c r="H495" s="21">
        <f aca="true" t="shared" si="218" ref="H495:N495">H502+H504+H506+H498+H496+H500</f>
        <v>1518.7</v>
      </c>
      <c r="I495" s="18">
        <f t="shared" si="218"/>
        <v>3917</v>
      </c>
      <c r="J495" s="21">
        <f t="shared" si="218"/>
        <v>5435.7</v>
      </c>
      <c r="K495" s="18">
        <f t="shared" si="218"/>
        <v>0</v>
      </c>
      <c r="L495" s="21">
        <f t="shared" si="218"/>
        <v>5435.7</v>
      </c>
      <c r="M495" s="18">
        <f t="shared" si="218"/>
        <v>0</v>
      </c>
      <c r="N495" s="21">
        <f t="shared" si="218"/>
        <v>5435.7</v>
      </c>
      <c r="O495" s="18">
        <f>O502+O504+O506+O498+O496+O500</f>
        <v>0</v>
      </c>
      <c r="P495" s="21">
        <f>P502+P504+P506+P498+P496+P500</f>
        <v>5435.7</v>
      </c>
      <c r="Q495" s="18">
        <f>Q502+Q504+Q506+Q498+Q496+Q500</f>
        <v>-18.4</v>
      </c>
      <c r="R495" s="21">
        <f>R502+R504+R506+R498+R496+R500</f>
        <v>5417.299999999999</v>
      </c>
      <c r="S495" s="21">
        <f>S502+S504+S506+S498+S496+S500</f>
        <v>5004.599999999999</v>
      </c>
    </row>
    <row r="496" spans="1:19" ht="48.75" customHeight="1">
      <c r="A496" s="60">
        <v>1</v>
      </c>
      <c r="B496" s="25" t="s">
        <v>147</v>
      </c>
      <c r="C496" s="74">
        <v>303</v>
      </c>
      <c r="D496" s="20" t="s">
        <v>7</v>
      </c>
      <c r="E496" s="20" t="s">
        <v>17</v>
      </c>
      <c r="F496" s="74" t="s">
        <v>233</v>
      </c>
      <c r="G496" s="20"/>
      <c r="H496" s="21">
        <f aca="true" t="shared" si="219" ref="H496:S496">H497</f>
        <v>1518.7</v>
      </c>
      <c r="I496" s="112">
        <f t="shared" si="219"/>
        <v>-206.2</v>
      </c>
      <c r="J496" s="21">
        <f t="shared" si="219"/>
        <v>1312.5</v>
      </c>
      <c r="K496" s="112">
        <f t="shared" si="219"/>
        <v>-68.5</v>
      </c>
      <c r="L496" s="21">
        <f t="shared" si="219"/>
        <v>1244</v>
      </c>
      <c r="M496" s="112">
        <f t="shared" si="219"/>
        <v>0</v>
      </c>
      <c r="N496" s="21">
        <f t="shared" si="219"/>
        <v>1244</v>
      </c>
      <c r="O496" s="112">
        <f t="shared" si="219"/>
        <v>0</v>
      </c>
      <c r="P496" s="21">
        <f t="shared" si="219"/>
        <v>1244</v>
      </c>
      <c r="Q496" s="112">
        <f t="shared" si="219"/>
        <v>-18.4</v>
      </c>
      <c r="R496" s="21">
        <f t="shared" si="219"/>
        <v>1225.6</v>
      </c>
      <c r="S496" s="21">
        <f t="shared" si="219"/>
        <v>812.9</v>
      </c>
    </row>
    <row r="497" spans="1:19" ht="30.75" customHeight="1">
      <c r="A497" s="60">
        <v>1</v>
      </c>
      <c r="B497" s="121" t="s">
        <v>259</v>
      </c>
      <c r="C497" s="75">
        <v>303</v>
      </c>
      <c r="D497" s="6" t="s">
        <v>7</v>
      </c>
      <c r="E497" s="6" t="s">
        <v>17</v>
      </c>
      <c r="F497" s="75" t="s">
        <v>233</v>
      </c>
      <c r="G497" s="6" t="s">
        <v>95</v>
      </c>
      <c r="H497" s="7">
        <f>1228.7+250+40</f>
        <v>1518.7</v>
      </c>
      <c r="I497" s="7">
        <v>-206.2</v>
      </c>
      <c r="J497" s="7">
        <f>H497+I497</f>
        <v>1312.5</v>
      </c>
      <c r="K497" s="7">
        <f>1244-1312.5</f>
        <v>-68.5</v>
      </c>
      <c r="L497" s="7">
        <f>J497+K497</f>
        <v>1244</v>
      </c>
      <c r="M497" s="7"/>
      <c r="N497" s="7">
        <f>L497+M497</f>
        <v>1244</v>
      </c>
      <c r="O497" s="7"/>
      <c r="P497" s="7">
        <f>N497+O497</f>
        <v>1244</v>
      </c>
      <c r="Q497" s="7">
        <f>1225.5-1244+0.1</f>
        <v>-18.4</v>
      </c>
      <c r="R497" s="7">
        <f>P497+Q497</f>
        <v>1225.6</v>
      </c>
      <c r="S497" s="7">
        <v>812.9</v>
      </c>
    </row>
    <row r="498" spans="1:19" ht="48" customHeight="1">
      <c r="A498" s="60">
        <v>1</v>
      </c>
      <c r="B498" s="133" t="s">
        <v>297</v>
      </c>
      <c r="C498" s="74" t="s">
        <v>83</v>
      </c>
      <c r="D498" s="20" t="s">
        <v>7</v>
      </c>
      <c r="E498" s="20" t="s">
        <v>17</v>
      </c>
      <c r="F498" s="74" t="s">
        <v>485</v>
      </c>
      <c r="G498" s="20"/>
      <c r="H498" s="21">
        <f aca="true" t="shared" si="220" ref="H498:S500">H499</f>
        <v>0</v>
      </c>
      <c r="I498" s="112">
        <f t="shared" si="220"/>
        <v>206.2</v>
      </c>
      <c r="J498" s="21">
        <f t="shared" si="220"/>
        <v>206.2</v>
      </c>
      <c r="K498" s="112">
        <f t="shared" si="220"/>
        <v>68.5</v>
      </c>
      <c r="L498" s="21">
        <f t="shared" si="220"/>
        <v>274.7</v>
      </c>
      <c r="M498" s="112">
        <f t="shared" si="220"/>
        <v>0</v>
      </c>
      <c r="N498" s="21">
        <f t="shared" si="220"/>
        <v>274.7</v>
      </c>
      <c r="O498" s="112">
        <f t="shared" si="220"/>
        <v>0</v>
      </c>
      <c r="P498" s="21">
        <f t="shared" si="220"/>
        <v>274.7</v>
      </c>
      <c r="Q498" s="112">
        <f t="shared" si="220"/>
        <v>0</v>
      </c>
      <c r="R498" s="21">
        <f t="shared" si="220"/>
        <v>274.7</v>
      </c>
      <c r="S498" s="21">
        <f t="shared" si="220"/>
        <v>274.7</v>
      </c>
    </row>
    <row r="499" spans="1:19" ht="31.5" customHeight="1">
      <c r="A499" s="60">
        <v>1</v>
      </c>
      <c r="B499" s="121" t="s">
        <v>259</v>
      </c>
      <c r="C499" s="75">
        <v>303</v>
      </c>
      <c r="D499" s="6" t="s">
        <v>7</v>
      </c>
      <c r="E499" s="6" t="s">
        <v>17</v>
      </c>
      <c r="F499" s="75" t="s">
        <v>485</v>
      </c>
      <c r="G499" s="6" t="s">
        <v>95</v>
      </c>
      <c r="H499" s="7"/>
      <c r="I499" s="7">
        <v>206.2</v>
      </c>
      <c r="J499" s="7">
        <f>H499+I499</f>
        <v>206.2</v>
      </c>
      <c r="K499" s="7">
        <f>274.7-206.2</f>
        <v>68.5</v>
      </c>
      <c r="L499" s="7">
        <f>J499+K499</f>
        <v>274.7</v>
      </c>
      <c r="M499" s="7"/>
      <c r="N499" s="7">
        <f>L499+M499</f>
        <v>274.7</v>
      </c>
      <c r="O499" s="7"/>
      <c r="P499" s="7">
        <f>N499+O499</f>
        <v>274.7</v>
      </c>
      <c r="Q499" s="7">
        <v>0</v>
      </c>
      <c r="R499" s="7">
        <f>P499+Q499</f>
        <v>274.7</v>
      </c>
      <c r="S499" s="7">
        <v>274.7</v>
      </c>
    </row>
    <row r="500" spans="1:19" ht="49.5" customHeight="1" hidden="1">
      <c r="A500" s="60">
        <v>1</v>
      </c>
      <c r="B500" s="133" t="s">
        <v>297</v>
      </c>
      <c r="C500" s="74">
        <v>303</v>
      </c>
      <c r="D500" s="20" t="s">
        <v>7</v>
      </c>
      <c r="E500" s="20" t="s">
        <v>17</v>
      </c>
      <c r="F500" s="74" t="s">
        <v>234</v>
      </c>
      <c r="G500" s="20"/>
      <c r="H500" s="21">
        <f t="shared" si="220"/>
        <v>0</v>
      </c>
      <c r="I500" s="112">
        <f t="shared" si="220"/>
        <v>0</v>
      </c>
      <c r="J500" s="21">
        <f t="shared" si="220"/>
        <v>0</v>
      </c>
      <c r="K500" s="112">
        <f t="shared" si="220"/>
        <v>0</v>
      </c>
      <c r="L500" s="21">
        <f t="shared" si="220"/>
        <v>0</v>
      </c>
      <c r="M500" s="112">
        <f t="shared" si="220"/>
        <v>0</v>
      </c>
      <c r="N500" s="21">
        <f t="shared" si="220"/>
        <v>0</v>
      </c>
      <c r="O500" s="112">
        <f t="shared" si="220"/>
        <v>0</v>
      </c>
      <c r="P500" s="21">
        <f t="shared" si="220"/>
        <v>0</v>
      </c>
      <c r="Q500" s="112">
        <f t="shared" si="220"/>
        <v>0</v>
      </c>
      <c r="R500" s="21">
        <f t="shared" si="220"/>
        <v>0</v>
      </c>
      <c r="S500" s="21">
        <f t="shared" si="220"/>
        <v>0</v>
      </c>
    </row>
    <row r="501" spans="1:19" ht="33" hidden="1">
      <c r="A501" s="60">
        <v>1</v>
      </c>
      <c r="B501" s="121" t="s">
        <v>259</v>
      </c>
      <c r="C501" s="75">
        <v>303</v>
      </c>
      <c r="D501" s="6" t="s">
        <v>7</v>
      </c>
      <c r="E501" s="6" t="s">
        <v>17</v>
      </c>
      <c r="F501" s="75" t="s">
        <v>234</v>
      </c>
      <c r="G501" s="6" t="s">
        <v>95</v>
      </c>
      <c r="H501" s="7"/>
      <c r="I501" s="7"/>
      <c r="J501" s="7">
        <f>H501+I501</f>
        <v>0</v>
      </c>
      <c r="K501" s="7"/>
      <c r="L501" s="7">
        <f>J501+K501</f>
        <v>0</v>
      </c>
      <c r="M501" s="7"/>
      <c r="N501" s="7">
        <f>L501+M501</f>
        <v>0</v>
      </c>
      <c r="O501" s="7"/>
      <c r="P501" s="7">
        <f>N501+O501</f>
        <v>0</v>
      </c>
      <c r="Q501" s="7"/>
      <c r="R501" s="7">
        <f>P501+Q501</f>
        <v>0</v>
      </c>
      <c r="S501" s="7">
        <f>Q501+R501</f>
        <v>0</v>
      </c>
    </row>
    <row r="502" spans="1:19" ht="33.75" hidden="1">
      <c r="A502" s="60">
        <v>1</v>
      </c>
      <c r="B502" s="25" t="s">
        <v>65</v>
      </c>
      <c r="C502" s="74">
        <v>303</v>
      </c>
      <c r="D502" s="20" t="s">
        <v>7</v>
      </c>
      <c r="E502" s="20" t="s">
        <v>17</v>
      </c>
      <c r="F502" s="74" t="s">
        <v>235</v>
      </c>
      <c r="G502" s="20"/>
      <c r="H502" s="21">
        <f aca="true" t="shared" si="221" ref="H502:S502">H503</f>
        <v>0</v>
      </c>
      <c r="I502" s="112">
        <f t="shared" si="221"/>
        <v>0</v>
      </c>
      <c r="J502" s="21">
        <f t="shared" si="221"/>
        <v>0</v>
      </c>
      <c r="K502" s="112">
        <f t="shared" si="221"/>
        <v>0</v>
      </c>
      <c r="L502" s="21">
        <f t="shared" si="221"/>
        <v>0</v>
      </c>
      <c r="M502" s="112">
        <f t="shared" si="221"/>
        <v>0</v>
      </c>
      <c r="N502" s="21">
        <f t="shared" si="221"/>
        <v>0</v>
      </c>
      <c r="O502" s="112">
        <f t="shared" si="221"/>
        <v>0</v>
      </c>
      <c r="P502" s="21">
        <f t="shared" si="221"/>
        <v>0</v>
      </c>
      <c r="Q502" s="112">
        <f t="shared" si="221"/>
        <v>0</v>
      </c>
      <c r="R502" s="21">
        <f t="shared" si="221"/>
        <v>0</v>
      </c>
      <c r="S502" s="21">
        <f t="shared" si="221"/>
        <v>0</v>
      </c>
    </row>
    <row r="503" spans="1:19" ht="33" hidden="1">
      <c r="A503" s="60">
        <v>1</v>
      </c>
      <c r="B503" s="121" t="s">
        <v>259</v>
      </c>
      <c r="C503" s="75">
        <v>303</v>
      </c>
      <c r="D503" s="6" t="s">
        <v>7</v>
      </c>
      <c r="E503" s="6" t="s">
        <v>17</v>
      </c>
      <c r="F503" s="75" t="s">
        <v>235</v>
      </c>
      <c r="G503" s="6" t="s">
        <v>95</v>
      </c>
      <c r="H503" s="7"/>
      <c r="I503" s="7"/>
      <c r="J503" s="7">
        <f>H503+I503</f>
        <v>0</v>
      </c>
      <c r="K503" s="7"/>
      <c r="L503" s="7">
        <f>J503+K503</f>
        <v>0</v>
      </c>
      <c r="M503" s="7"/>
      <c r="N503" s="7">
        <f>L503+M503</f>
        <v>0</v>
      </c>
      <c r="O503" s="7"/>
      <c r="P503" s="7">
        <f>N503+O503</f>
        <v>0</v>
      </c>
      <c r="Q503" s="7"/>
      <c r="R503" s="7">
        <f>P503+Q503</f>
        <v>0</v>
      </c>
      <c r="S503" s="7">
        <f>Q503+R503</f>
        <v>0</v>
      </c>
    </row>
    <row r="504" spans="1:19" ht="33">
      <c r="A504" s="60">
        <v>1</v>
      </c>
      <c r="B504" s="25" t="s">
        <v>107</v>
      </c>
      <c r="C504" s="74">
        <v>303</v>
      </c>
      <c r="D504" s="20" t="s">
        <v>7</v>
      </c>
      <c r="E504" s="20" t="s">
        <v>17</v>
      </c>
      <c r="F504" s="74" t="s">
        <v>484</v>
      </c>
      <c r="G504" s="20"/>
      <c r="H504" s="21">
        <f aca="true" t="shared" si="222" ref="H504:S504">H505</f>
        <v>0</v>
      </c>
      <c r="I504" s="112">
        <f t="shared" si="222"/>
        <v>3917</v>
      </c>
      <c r="J504" s="21">
        <f t="shared" si="222"/>
        <v>3917</v>
      </c>
      <c r="K504" s="112">
        <f t="shared" si="222"/>
        <v>0</v>
      </c>
      <c r="L504" s="21">
        <f t="shared" si="222"/>
        <v>3917</v>
      </c>
      <c r="M504" s="112">
        <f t="shared" si="222"/>
        <v>0</v>
      </c>
      <c r="N504" s="21">
        <f t="shared" si="222"/>
        <v>3917</v>
      </c>
      <c r="O504" s="112">
        <f t="shared" si="222"/>
        <v>0</v>
      </c>
      <c r="P504" s="21">
        <f t="shared" si="222"/>
        <v>3917</v>
      </c>
      <c r="Q504" s="112">
        <f t="shared" si="222"/>
        <v>0</v>
      </c>
      <c r="R504" s="21">
        <f t="shared" si="222"/>
        <v>3917</v>
      </c>
      <c r="S504" s="21">
        <f t="shared" si="222"/>
        <v>3917</v>
      </c>
    </row>
    <row r="505" spans="1:19" ht="31.5" customHeight="1">
      <c r="A505" s="60">
        <v>1</v>
      </c>
      <c r="B505" s="121" t="s">
        <v>259</v>
      </c>
      <c r="C505" s="78">
        <v>303</v>
      </c>
      <c r="D505" s="6" t="s">
        <v>7</v>
      </c>
      <c r="E505" s="6" t="s">
        <v>17</v>
      </c>
      <c r="F505" s="78" t="s">
        <v>484</v>
      </c>
      <c r="G505" s="6" t="s">
        <v>95</v>
      </c>
      <c r="H505" s="7"/>
      <c r="I505" s="7">
        <v>3917</v>
      </c>
      <c r="J505" s="7">
        <f>H505+I505</f>
        <v>3917</v>
      </c>
      <c r="K505" s="7"/>
      <c r="L505" s="7">
        <f>J505+K505</f>
        <v>3917</v>
      </c>
      <c r="M505" s="7"/>
      <c r="N505" s="7">
        <f>L505+M505</f>
        <v>3917</v>
      </c>
      <c r="O505" s="7"/>
      <c r="P505" s="7">
        <f>N505+O505</f>
        <v>3917</v>
      </c>
      <c r="Q505" s="7">
        <v>0</v>
      </c>
      <c r="R505" s="7">
        <f>P505+Q505</f>
        <v>3917</v>
      </c>
      <c r="S505" s="7">
        <v>3917</v>
      </c>
    </row>
    <row r="506" spans="1:19" ht="66.75" customHeight="1" hidden="1">
      <c r="A506" s="60">
        <v>1</v>
      </c>
      <c r="B506" s="25" t="s">
        <v>108</v>
      </c>
      <c r="C506" s="74">
        <v>303</v>
      </c>
      <c r="D506" s="20" t="s">
        <v>7</v>
      </c>
      <c r="E506" s="20" t="s">
        <v>17</v>
      </c>
      <c r="F506" s="74" t="s">
        <v>236</v>
      </c>
      <c r="G506" s="20"/>
      <c r="H506" s="21">
        <f aca="true" t="shared" si="223" ref="H506:S506">H507</f>
        <v>0</v>
      </c>
      <c r="I506" s="112">
        <f t="shared" si="223"/>
        <v>0</v>
      </c>
      <c r="J506" s="21">
        <f t="shared" si="223"/>
        <v>0</v>
      </c>
      <c r="K506" s="112">
        <f t="shared" si="223"/>
        <v>0</v>
      </c>
      <c r="L506" s="21">
        <f t="shared" si="223"/>
        <v>0</v>
      </c>
      <c r="M506" s="112">
        <f t="shared" si="223"/>
        <v>0</v>
      </c>
      <c r="N506" s="21">
        <f t="shared" si="223"/>
        <v>0</v>
      </c>
      <c r="O506" s="112">
        <f t="shared" si="223"/>
        <v>0</v>
      </c>
      <c r="P506" s="21">
        <f t="shared" si="223"/>
        <v>0</v>
      </c>
      <c r="Q506" s="112">
        <f t="shared" si="223"/>
        <v>0</v>
      </c>
      <c r="R506" s="21">
        <f t="shared" si="223"/>
        <v>0</v>
      </c>
      <c r="S506" s="21">
        <f t="shared" si="223"/>
        <v>0</v>
      </c>
    </row>
    <row r="507" spans="1:19" ht="31.5" customHeight="1" hidden="1">
      <c r="A507" s="60">
        <v>1</v>
      </c>
      <c r="B507" s="121" t="s">
        <v>259</v>
      </c>
      <c r="C507" s="78">
        <v>303</v>
      </c>
      <c r="D507" s="6" t="s">
        <v>7</v>
      </c>
      <c r="E507" s="6" t="s">
        <v>17</v>
      </c>
      <c r="F507" s="78" t="s">
        <v>236</v>
      </c>
      <c r="G507" s="6" t="s">
        <v>95</v>
      </c>
      <c r="H507" s="7"/>
      <c r="I507" s="7"/>
      <c r="J507" s="7">
        <f>H507+I507</f>
        <v>0</v>
      </c>
      <c r="K507" s="7"/>
      <c r="L507" s="7">
        <f>J507+K507</f>
        <v>0</v>
      </c>
      <c r="M507" s="7"/>
      <c r="N507" s="7">
        <f>L507+M507</f>
        <v>0</v>
      </c>
      <c r="O507" s="7"/>
      <c r="P507" s="7">
        <f>N507+O507</f>
        <v>0</v>
      </c>
      <c r="Q507" s="7"/>
      <c r="R507" s="7">
        <f>P507+Q507</f>
        <v>0</v>
      </c>
      <c r="S507" s="7">
        <f>Q507+R507</f>
        <v>0</v>
      </c>
    </row>
    <row r="508" spans="1:19" s="38" customFormat="1" ht="15.75" customHeight="1">
      <c r="A508" s="60">
        <v>1</v>
      </c>
      <c r="B508" s="39" t="s">
        <v>20</v>
      </c>
      <c r="C508" s="82">
        <v>303</v>
      </c>
      <c r="D508" s="17" t="s">
        <v>7</v>
      </c>
      <c r="E508" s="17" t="s">
        <v>12</v>
      </c>
      <c r="F508" s="82"/>
      <c r="G508" s="17"/>
      <c r="H508" s="18">
        <f aca="true" t="shared" si="224" ref="H508:N508">H516+H509+H513+H520</f>
        <v>849.1</v>
      </c>
      <c r="I508" s="18">
        <f t="shared" si="224"/>
        <v>-88.8</v>
      </c>
      <c r="J508" s="18">
        <f t="shared" si="224"/>
        <v>760.3000000000001</v>
      </c>
      <c r="K508" s="18">
        <f t="shared" si="224"/>
        <v>-18.399999999999977</v>
      </c>
      <c r="L508" s="18">
        <f t="shared" si="224"/>
        <v>741.9000000000001</v>
      </c>
      <c r="M508" s="18">
        <f t="shared" si="224"/>
        <v>0</v>
      </c>
      <c r="N508" s="18">
        <f t="shared" si="224"/>
        <v>741.9000000000001</v>
      </c>
      <c r="O508" s="18">
        <f>O516+O509+O513+O520</f>
        <v>0</v>
      </c>
      <c r="P508" s="18">
        <f>P516+P509+P513+P520</f>
        <v>741.9000000000001</v>
      </c>
      <c r="Q508" s="18">
        <f>Q516+Q509+Q513+Q520</f>
        <v>-195</v>
      </c>
      <c r="R508" s="18">
        <f>R516+R509+R513+R520</f>
        <v>546.9000000000001</v>
      </c>
      <c r="S508" s="18">
        <f>S516+S509+S513+S520</f>
        <v>9.8</v>
      </c>
    </row>
    <row r="509" spans="1:19" s="38" customFormat="1" ht="65.25" customHeight="1">
      <c r="A509" s="60">
        <v>1</v>
      </c>
      <c r="B509" s="25" t="s">
        <v>320</v>
      </c>
      <c r="C509" s="74">
        <v>303</v>
      </c>
      <c r="D509" s="20" t="s">
        <v>7</v>
      </c>
      <c r="E509" s="20" t="s">
        <v>12</v>
      </c>
      <c r="F509" s="74" t="s">
        <v>211</v>
      </c>
      <c r="G509" s="20"/>
      <c r="H509" s="21">
        <f aca="true" t="shared" si="225" ref="H509:S509">H510</f>
        <v>20</v>
      </c>
      <c r="I509" s="18">
        <f t="shared" si="225"/>
        <v>0</v>
      </c>
      <c r="J509" s="21">
        <f t="shared" si="225"/>
        <v>20</v>
      </c>
      <c r="K509" s="18">
        <f t="shared" si="225"/>
        <v>0</v>
      </c>
      <c r="L509" s="21">
        <f t="shared" si="225"/>
        <v>20</v>
      </c>
      <c r="M509" s="18">
        <f t="shared" si="225"/>
        <v>0</v>
      </c>
      <c r="N509" s="21">
        <f t="shared" si="225"/>
        <v>20</v>
      </c>
      <c r="O509" s="18">
        <f t="shared" si="225"/>
        <v>0</v>
      </c>
      <c r="P509" s="21">
        <f t="shared" si="225"/>
        <v>20</v>
      </c>
      <c r="Q509" s="18">
        <f t="shared" si="225"/>
        <v>0</v>
      </c>
      <c r="R509" s="21">
        <f t="shared" si="225"/>
        <v>20</v>
      </c>
      <c r="S509" s="21">
        <f t="shared" si="225"/>
        <v>9.8</v>
      </c>
    </row>
    <row r="510" spans="1:19" s="38" customFormat="1" ht="31.5" customHeight="1">
      <c r="A510" s="60">
        <v>1</v>
      </c>
      <c r="B510" s="25" t="s">
        <v>145</v>
      </c>
      <c r="C510" s="74">
        <v>303</v>
      </c>
      <c r="D510" s="20" t="s">
        <v>7</v>
      </c>
      <c r="E510" s="20" t="s">
        <v>12</v>
      </c>
      <c r="F510" s="74" t="s">
        <v>212</v>
      </c>
      <c r="G510" s="20"/>
      <c r="H510" s="21">
        <f aca="true" t="shared" si="226" ref="H510:N510">H511+H512</f>
        <v>20</v>
      </c>
      <c r="I510" s="18">
        <f t="shared" si="226"/>
        <v>0</v>
      </c>
      <c r="J510" s="21">
        <f t="shared" si="226"/>
        <v>20</v>
      </c>
      <c r="K510" s="18">
        <f t="shared" si="226"/>
        <v>0</v>
      </c>
      <c r="L510" s="21">
        <f t="shared" si="226"/>
        <v>20</v>
      </c>
      <c r="M510" s="18">
        <f t="shared" si="226"/>
        <v>0</v>
      </c>
      <c r="N510" s="21">
        <f t="shared" si="226"/>
        <v>20</v>
      </c>
      <c r="O510" s="18">
        <f>O511+O512</f>
        <v>0</v>
      </c>
      <c r="P510" s="21">
        <f>P511+P512</f>
        <v>20</v>
      </c>
      <c r="Q510" s="18">
        <f>Q511+Q512</f>
        <v>0</v>
      </c>
      <c r="R510" s="21">
        <f>R511+R512</f>
        <v>20</v>
      </c>
      <c r="S510" s="21">
        <f>S511+S512</f>
        <v>9.8</v>
      </c>
    </row>
    <row r="511" spans="1:19" s="38" customFormat="1" ht="73.5" customHeight="1" hidden="1">
      <c r="A511" s="60">
        <v>1</v>
      </c>
      <c r="B511" s="107" t="s">
        <v>112</v>
      </c>
      <c r="C511" s="122">
        <v>303</v>
      </c>
      <c r="D511" s="6" t="s">
        <v>7</v>
      </c>
      <c r="E511" s="6" t="s">
        <v>12</v>
      </c>
      <c r="F511" s="122" t="s">
        <v>212</v>
      </c>
      <c r="G511" s="6" t="s">
        <v>94</v>
      </c>
      <c r="H511" s="7"/>
      <c r="I511" s="7"/>
      <c r="J511" s="7">
        <f>H511+I511</f>
        <v>0</v>
      </c>
      <c r="K511" s="7"/>
      <c r="L511" s="7">
        <f>J511+K511</f>
        <v>0</v>
      </c>
      <c r="M511" s="7"/>
      <c r="N511" s="7">
        <f>L511+M511</f>
        <v>0</v>
      </c>
      <c r="O511" s="7"/>
      <c r="P511" s="7">
        <f>N511+O511</f>
        <v>0</v>
      </c>
      <c r="Q511" s="7"/>
      <c r="R511" s="7">
        <f>P511+Q511</f>
        <v>0</v>
      </c>
      <c r="S511" s="7">
        <f>Q511+R511</f>
        <v>0</v>
      </c>
    </row>
    <row r="512" spans="1:19" s="38" customFormat="1" ht="30" customHeight="1">
      <c r="A512" s="60">
        <v>1</v>
      </c>
      <c r="B512" s="121" t="s">
        <v>259</v>
      </c>
      <c r="C512" s="122">
        <v>303</v>
      </c>
      <c r="D512" s="6" t="s">
        <v>7</v>
      </c>
      <c r="E512" s="6" t="s">
        <v>12</v>
      </c>
      <c r="F512" s="122" t="s">
        <v>212</v>
      </c>
      <c r="G512" s="6" t="s">
        <v>95</v>
      </c>
      <c r="H512" s="7">
        <v>20</v>
      </c>
      <c r="I512" s="7"/>
      <c r="J512" s="7">
        <f>H512+I512</f>
        <v>20</v>
      </c>
      <c r="K512" s="7"/>
      <c r="L512" s="7">
        <f>J512+K512</f>
        <v>20</v>
      </c>
      <c r="M512" s="7"/>
      <c r="N512" s="7">
        <f>L512+M512</f>
        <v>20</v>
      </c>
      <c r="O512" s="7"/>
      <c r="P512" s="7">
        <f>N512+O512</f>
        <v>20</v>
      </c>
      <c r="Q512" s="7">
        <v>0</v>
      </c>
      <c r="R512" s="7">
        <f>P512+Q512</f>
        <v>20</v>
      </c>
      <c r="S512" s="7">
        <v>9.8</v>
      </c>
    </row>
    <row r="513" spans="1:19" s="38" customFormat="1" ht="50.25" hidden="1">
      <c r="A513" s="60">
        <v>1</v>
      </c>
      <c r="B513" s="25" t="s">
        <v>152</v>
      </c>
      <c r="C513" s="74">
        <v>303</v>
      </c>
      <c r="D513" s="20" t="s">
        <v>7</v>
      </c>
      <c r="E513" s="20" t="s">
        <v>12</v>
      </c>
      <c r="F513" s="74" t="s">
        <v>213</v>
      </c>
      <c r="G513" s="20"/>
      <c r="H513" s="42">
        <f aca="true" t="shared" si="227" ref="H513:S514">H514</f>
        <v>0</v>
      </c>
      <c r="I513" s="137">
        <f t="shared" si="227"/>
        <v>0</v>
      </c>
      <c r="J513" s="42">
        <f t="shared" si="227"/>
        <v>0</v>
      </c>
      <c r="K513" s="137">
        <f t="shared" si="227"/>
        <v>0</v>
      </c>
      <c r="L513" s="42">
        <f t="shared" si="227"/>
        <v>0</v>
      </c>
      <c r="M513" s="137">
        <f t="shared" si="227"/>
        <v>0</v>
      </c>
      <c r="N513" s="42">
        <f t="shared" si="227"/>
        <v>0</v>
      </c>
      <c r="O513" s="137">
        <f t="shared" si="227"/>
        <v>0</v>
      </c>
      <c r="P513" s="42">
        <f t="shared" si="227"/>
        <v>0</v>
      </c>
      <c r="Q513" s="137">
        <f t="shared" si="227"/>
        <v>0</v>
      </c>
      <c r="R513" s="42">
        <f t="shared" si="227"/>
        <v>0</v>
      </c>
      <c r="S513" s="42">
        <f t="shared" si="227"/>
        <v>0</v>
      </c>
    </row>
    <row r="514" spans="1:19" s="38" customFormat="1" ht="30" customHeight="1" hidden="1">
      <c r="A514" s="60">
        <v>1</v>
      </c>
      <c r="B514" s="25" t="s">
        <v>145</v>
      </c>
      <c r="C514" s="74">
        <v>303</v>
      </c>
      <c r="D514" s="20" t="s">
        <v>7</v>
      </c>
      <c r="E514" s="20" t="s">
        <v>12</v>
      </c>
      <c r="F514" s="74" t="s">
        <v>214</v>
      </c>
      <c r="G514" s="20"/>
      <c r="H514" s="21">
        <f t="shared" si="227"/>
        <v>0</v>
      </c>
      <c r="I514" s="18">
        <f t="shared" si="227"/>
        <v>0</v>
      </c>
      <c r="J514" s="21">
        <f t="shared" si="227"/>
        <v>0</v>
      </c>
      <c r="K514" s="18">
        <f t="shared" si="227"/>
        <v>0</v>
      </c>
      <c r="L514" s="21">
        <f t="shared" si="227"/>
        <v>0</v>
      </c>
      <c r="M514" s="18">
        <f t="shared" si="227"/>
        <v>0</v>
      </c>
      <c r="N514" s="21">
        <f t="shared" si="227"/>
        <v>0</v>
      </c>
      <c r="O514" s="18">
        <f t="shared" si="227"/>
        <v>0</v>
      </c>
      <c r="P514" s="21">
        <f t="shared" si="227"/>
        <v>0</v>
      </c>
      <c r="Q514" s="18">
        <f t="shared" si="227"/>
        <v>0</v>
      </c>
      <c r="R514" s="21">
        <f t="shared" si="227"/>
        <v>0</v>
      </c>
      <c r="S514" s="21">
        <f t="shared" si="227"/>
        <v>0</v>
      </c>
    </row>
    <row r="515" spans="1:19" s="38" customFormat="1" ht="30.75" customHeight="1" hidden="1">
      <c r="A515" s="60">
        <v>1</v>
      </c>
      <c r="B515" s="121" t="s">
        <v>259</v>
      </c>
      <c r="C515" s="122">
        <v>303</v>
      </c>
      <c r="D515" s="6" t="s">
        <v>7</v>
      </c>
      <c r="E515" s="6" t="s">
        <v>12</v>
      </c>
      <c r="F515" s="122" t="s">
        <v>214</v>
      </c>
      <c r="G515" s="6" t="s">
        <v>95</v>
      </c>
      <c r="H515" s="7"/>
      <c r="I515" s="7"/>
      <c r="J515" s="7">
        <f>H515+I515</f>
        <v>0</v>
      </c>
      <c r="K515" s="7"/>
      <c r="L515" s="7">
        <f>J515+K515</f>
        <v>0</v>
      </c>
      <c r="M515" s="7"/>
      <c r="N515" s="7">
        <f>L515+M515</f>
        <v>0</v>
      </c>
      <c r="O515" s="7"/>
      <c r="P515" s="7">
        <f>N515+O515</f>
        <v>0</v>
      </c>
      <c r="Q515" s="7"/>
      <c r="R515" s="7">
        <f>P515+Q515</f>
        <v>0</v>
      </c>
      <c r="S515" s="7">
        <f>Q515+R515</f>
        <v>0</v>
      </c>
    </row>
    <row r="516" spans="1:19" s="9" customFormat="1" ht="16.5" hidden="1">
      <c r="A516" s="60">
        <v>1</v>
      </c>
      <c r="B516" s="19" t="s">
        <v>122</v>
      </c>
      <c r="C516" s="74">
        <v>303</v>
      </c>
      <c r="D516" s="20" t="s">
        <v>7</v>
      </c>
      <c r="E516" s="20" t="s">
        <v>12</v>
      </c>
      <c r="F516" s="74" t="s">
        <v>227</v>
      </c>
      <c r="G516" s="20"/>
      <c r="H516" s="21">
        <f aca="true" t="shared" si="228" ref="H516:S516">H517</f>
        <v>829.1</v>
      </c>
      <c r="I516" s="21">
        <f t="shared" si="228"/>
        <v>-88.8</v>
      </c>
      <c r="J516" s="21">
        <f t="shared" si="228"/>
        <v>740.3000000000001</v>
      </c>
      <c r="K516" s="21">
        <f t="shared" si="228"/>
        <v>-18.399999999999977</v>
      </c>
      <c r="L516" s="21">
        <f t="shared" si="228"/>
        <v>721.9000000000001</v>
      </c>
      <c r="M516" s="21">
        <f t="shared" si="228"/>
        <v>0</v>
      </c>
      <c r="N516" s="21">
        <f t="shared" si="228"/>
        <v>721.9000000000001</v>
      </c>
      <c r="O516" s="21">
        <f t="shared" si="228"/>
        <v>0</v>
      </c>
      <c r="P516" s="21">
        <f t="shared" si="228"/>
        <v>721.9000000000001</v>
      </c>
      <c r="Q516" s="21">
        <f t="shared" si="228"/>
        <v>-195</v>
      </c>
      <c r="R516" s="21">
        <f t="shared" si="228"/>
        <v>526.9000000000001</v>
      </c>
      <c r="S516" s="21">
        <f t="shared" si="228"/>
        <v>0</v>
      </c>
    </row>
    <row r="517" spans="1:19" s="9" customFormat="1" ht="31.5" customHeight="1" hidden="1">
      <c r="A517" s="60">
        <v>1</v>
      </c>
      <c r="B517" s="33" t="s">
        <v>142</v>
      </c>
      <c r="C517" s="74">
        <v>303</v>
      </c>
      <c r="D517" s="20" t="s">
        <v>7</v>
      </c>
      <c r="E517" s="20" t="s">
        <v>12</v>
      </c>
      <c r="F517" s="74" t="s">
        <v>228</v>
      </c>
      <c r="G517" s="20"/>
      <c r="H517" s="21">
        <f aca="true" t="shared" si="229" ref="H517:S518">H518</f>
        <v>829.1</v>
      </c>
      <c r="I517" s="21">
        <f t="shared" si="229"/>
        <v>-88.8</v>
      </c>
      <c r="J517" s="21">
        <f t="shared" si="229"/>
        <v>740.3000000000001</v>
      </c>
      <c r="K517" s="21">
        <f t="shared" si="229"/>
        <v>-18.399999999999977</v>
      </c>
      <c r="L517" s="21">
        <f t="shared" si="229"/>
        <v>721.9000000000001</v>
      </c>
      <c r="M517" s="21">
        <f t="shared" si="229"/>
        <v>0</v>
      </c>
      <c r="N517" s="21">
        <f t="shared" si="229"/>
        <v>721.9000000000001</v>
      </c>
      <c r="O517" s="21">
        <f t="shared" si="229"/>
        <v>0</v>
      </c>
      <c r="P517" s="21">
        <f t="shared" si="229"/>
        <v>721.9000000000001</v>
      </c>
      <c r="Q517" s="21">
        <f t="shared" si="229"/>
        <v>-195</v>
      </c>
      <c r="R517" s="21">
        <f t="shared" si="229"/>
        <v>526.9000000000001</v>
      </c>
      <c r="S517" s="21">
        <f t="shared" si="229"/>
        <v>0</v>
      </c>
    </row>
    <row r="518" spans="1:19" s="9" customFormat="1" ht="17.25" hidden="1">
      <c r="A518" s="60">
        <v>1</v>
      </c>
      <c r="B518" s="25" t="s">
        <v>62</v>
      </c>
      <c r="C518" s="74">
        <v>303</v>
      </c>
      <c r="D518" s="20" t="s">
        <v>7</v>
      </c>
      <c r="E518" s="20" t="s">
        <v>12</v>
      </c>
      <c r="F518" s="74" t="s">
        <v>230</v>
      </c>
      <c r="G518" s="20"/>
      <c r="H518" s="21">
        <f t="shared" si="229"/>
        <v>829.1</v>
      </c>
      <c r="I518" s="112">
        <f t="shared" si="229"/>
        <v>-88.8</v>
      </c>
      <c r="J518" s="21">
        <f t="shared" si="229"/>
        <v>740.3000000000001</v>
      </c>
      <c r="K518" s="112">
        <f t="shared" si="229"/>
        <v>-18.399999999999977</v>
      </c>
      <c r="L518" s="21">
        <f t="shared" si="229"/>
        <v>721.9000000000001</v>
      </c>
      <c r="M518" s="112">
        <f t="shared" si="229"/>
        <v>0</v>
      </c>
      <c r="N518" s="21">
        <f t="shared" si="229"/>
        <v>721.9000000000001</v>
      </c>
      <c r="O518" s="112">
        <f t="shared" si="229"/>
        <v>0</v>
      </c>
      <c r="P518" s="21">
        <f t="shared" si="229"/>
        <v>721.9000000000001</v>
      </c>
      <c r="Q518" s="112">
        <f t="shared" si="229"/>
        <v>-195</v>
      </c>
      <c r="R518" s="21">
        <f t="shared" si="229"/>
        <v>526.9000000000001</v>
      </c>
      <c r="S518" s="21">
        <f t="shared" si="229"/>
        <v>0</v>
      </c>
    </row>
    <row r="519" spans="1:19" s="9" customFormat="1" ht="33" hidden="1">
      <c r="A519" s="60">
        <v>1</v>
      </c>
      <c r="B519" s="121" t="s">
        <v>259</v>
      </c>
      <c r="C519" s="78">
        <v>303</v>
      </c>
      <c r="D519" s="6" t="s">
        <v>7</v>
      </c>
      <c r="E519" s="6" t="s">
        <v>12</v>
      </c>
      <c r="F519" s="78" t="s">
        <v>230</v>
      </c>
      <c r="G519" s="6" t="s">
        <v>95</v>
      </c>
      <c r="H519" s="7">
        <v>829.1</v>
      </c>
      <c r="I519" s="142">
        <f>-74-14.8</f>
        <v>-88.8</v>
      </c>
      <c r="J519" s="7">
        <f>H519+I519</f>
        <v>740.3000000000001</v>
      </c>
      <c r="K519" s="142">
        <f>871.9-740.3-150</f>
        <v>-18.399999999999977</v>
      </c>
      <c r="L519" s="7">
        <f>J519+K519</f>
        <v>721.9000000000001</v>
      </c>
      <c r="M519" s="142"/>
      <c r="N519" s="7">
        <f>L519+M519</f>
        <v>721.9000000000001</v>
      </c>
      <c r="O519" s="142"/>
      <c r="P519" s="7">
        <f>N519+O519</f>
        <v>721.9000000000001</v>
      </c>
      <c r="Q519" s="142">
        <f>526.9-721.9</f>
        <v>-195</v>
      </c>
      <c r="R519" s="7">
        <f>P519+Q519</f>
        <v>526.9000000000001</v>
      </c>
      <c r="S519" s="7">
        <v>0</v>
      </c>
    </row>
    <row r="520" spans="1:248" s="9" customFormat="1" ht="15" customHeight="1" hidden="1">
      <c r="A520" s="60"/>
      <c r="B520" s="28" t="s">
        <v>118</v>
      </c>
      <c r="C520" s="74">
        <v>303</v>
      </c>
      <c r="D520" s="20" t="s">
        <v>7</v>
      </c>
      <c r="E520" s="20" t="s">
        <v>12</v>
      </c>
      <c r="F520" s="74" t="s">
        <v>237</v>
      </c>
      <c r="G520" s="20"/>
      <c r="H520" s="21">
        <f aca="true" t="shared" si="230" ref="H520:S522">H521</f>
        <v>0</v>
      </c>
      <c r="I520" s="21">
        <f t="shared" si="230"/>
        <v>0</v>
      </c>
      <c r="J520" s="21">
        <f t="shared" si="230"/>
        <v>0</v>
      </c>
      <c r="K520" s="21">
        <f t="shared" si="230"/>
        <v>0</v>
      </c>
      <c r="L520" s="21">
        <f t="shared" si="230"/>
        <v>0</v>
      </c>
      <c r="M520" s="21">
        <f t="shared" si="230"/>
        <v>0</v>
      </c>
      <c r="N520" s="21">
        <f t="shared" si="230"/>
        <v>0</v>
      </c>
      <c r="O520" s="21">
        <f t="shared" si="230"/>
        <v>0</v>
      </c>
      <c r="P520" s="21">
        <f t="shared" si="230"/>
        <v>0</v>
      </c>
      <c r="Q520" s="21">
        <f t="shared" si="230"/>
        <v>0</v>
      </c>
      <c r="R520" s="21">
        <f t="shared" si="230"/>
        <v>0</v>
      </c>
      <c r="S520" s="21">
        <f t="shared" si="230"/>
        <v>0</v>
      </c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  <c r="ED520" s="60"/>
      <c r="EE520" s="60"/>
      <c r="EF520" s="60"/>
      <c r="EG520" s="60"/>
      <c r="EH520" s="60"/>
      <c r="EI520" s="60"/>
      <c r="EJ520" s="60"/>
      <c r="EK520" s="60"/>
      <c r="EL520" s="60"/>
      <c r="EM520" s="60"/>
      <c r="EN520" s="60"/>
      <c r="EO520" s="60"/>
      <c r="EP520" s="60"/>
      <c r="EQ520" s="60"/>
      <c r="ER520" s="60"/>
      <c r="ES520" s="60"/>
      <c r="ET520" s="60"/>
      <c r="EU520" s="60"/>
      <c r="EV520" s="60"/>
      <c r="EW520" s="60"/>
      <c r="EX520" s="60"/>
      <c r="EY520" s="60"/>
      <c r="EZ520" s="60"/>
      <c r="FA520" s="60"/>
      <c r="FB520" s="60"/>
      <c r="FC520" s="60"/>
      <c r="FD520" s="60"/>
      <c r="FE520" s="60"/>
      <c r="FF520" s="60"/>
      <c r="FG520" s="60"/>
      <c r="FH520" s="60"/>
      <c r="FI520" s="60"/>
      <c r="FJ520" s="60"/>
      <c r="FK520" s="60"/>
      <c r="FL520" s="60"/>
      <c r="FM520" s="60"/>
      <c r="FN520" s="60"/>
      <c r="FO520" s="60"/>
      <c r="FP520" s="60"/>
      <c r="FQ520" s="60"/>
      <c r="FR520" s="60"/>
      <c r="FS520" s="60"/>
      <c r="FT520" s="60"/>
      <c r="FU520" s="60"/>
      <c r="FV520" s="60"/>
      <c r="FW520" s="60"/>
      <c r="FX520" s="60"/>
      <c r="FY520" s="60"/>
      <c r="FZ520" s="60"/>
      <c r="GA520" s="60"/>
      <c r="GB520" s="60"/>
      <c r="GC520" s="60"/>
      <c r="GD520" s="60"/>
      <c r="GE520" s="60"/>
      <c r="GF520" s="60"/>
      <c r="GG520" s="60"/>
      <c r="GH520" s="60"/>
      <c r="GI520" s="60"/>
      <c r="GJ520" s="60"/>
      <c r="GK520" s="60"/>
      <c r="GL520" s="60"/>
      <c r="GM520" s="60"/>
      <c r="GN520" s="60"/>
      <c r="GO520" s="60"/>
      <c r="GP520" s="60"/>
      <c r="GQ520" s="60"/>
      <c r="GR520" s="60"/>
      <c r="GS520" s="60"/>
      <c r="GT520" s="60"/>
      <c r="GU520" s="60"/>
      <c r="GV520" s="60"/>
      <c r="GW520" s="60"/>
      <c r="GX520" s="60"/>
      <c r="GY520" s="60"/>
      <c r="GZ520" s="60"/>
      <c r="HA520" s="60"/>
      <c r="HB520" s="60"/>
      <c r="HC520" s="60"/>
      <c r="HD520" s="60"/>
      <c r="HE520" s="60"/>
      <c r="HF520" s="60"/>
      <c r="HG520" s="60"/>
      <c r="HH520" s="60"/>
      <c r="HI520" s="60"/>
      <c r="HJ520" s="60"/>
      <c r="HK520" s="60"/>
      <c r="HL520" s="60"/>
      <c r="HM520" s="60"/>
      <c r="HN520" s="60"/>
      <c r="HO520" s="60"/>
      <c r="HP520" s="60"/>
      <c r="HQ520" s="60"/>
      <c r="HR520" s="60"/>
      <c r="HS520" s="60"/>
      <c r="HT520" s="60"/>
      <c r="HU520" s="60"/>
      <c r="HV520" s="60"/>
      <c r="HW520" s="60"/>
      <c r="HX520" s="60"/>
      <c r="HY520" s="60"/>
      <c r="HZ520" s="60"/>
      <c r="IA520" s="60"/>
      <c r="IB520" s="60"/>
      <c r="IC520" s="60"/>
      <c r="ID520" s="60"/>
      <c r="IE520" s="60"/>
      <c r="IF520" s="60"/>
      <c r="IG520" s="60"/>
      <c r="IH520" s="60"/>
      <c r="II520" s="60"/>
      <c r="IJ520" s="60"/>
      <c r="IK520" s="60"/>
      <c r="IL520" s="60"/>
      <c r="IM520" s="60"/>
      <c r="IN520" s="60"/>
    </row>
    <row r="521" spans="1:248" s="9" customFormat="1" ht="15.75" customHeight="1" hidden="1">
      <c r="A521" s="60"/>
      <c r="B521" s="28" t="s">
        <v>124</v>
      </c>
      <c r="C521" s="74">
        <v>303</v>
      </c>
      <c r="D521" s="20" t="s">
        <v>7</v>
      </c>
      <c r="E521" s="20" t="s">
        <v>12</v>
      </c>
      <c r="F521" s="74" t="s">
        <v>238</v>
      </c>
      <c r="G521" s="20"/>
      <c r="H521" s="21">
        <f t="shared" si="230"/>
        <v>0</v>
      </c>
      <c r="I521" s="21">
        <f t="shared" si="230"/>
        <v>0</v>
      </c>
      <c r="J521" s="21">
        <f t="shared" si="230"/>
        <v>0</v>
      </c>
      <c r="K521" s="21">
        <f t="shared" si="230"/>
        <v>0</v>
      </c>
      <c r="L521" s="21">
        <f t="shared" si="230"/>
        <v>0</v>
      </c>
      <c r="M521" s="21">
        <f t="shared" si="230"/>
        <v>0</v>
      </c>
      <c r="N521" s="21">
        <f t="shared" si="230"/>
        <v>0</v>
      </c>
      <c r="O521" s="21">
        <f t="shared" si="230"/>
        <v>0</v>
      </c>
      <c r="P521" s="21">
        <f t="shared" si="230"/>
        <v>0</v>
      </c>
      <c r="Q521" s="21">
        <f t="shared" si="230"/>
        <v>0</v>
      </c>
      <c r="R521" s="21">
        <f t="shared" si="230"/>
        <v>0</v>
      </c>
      <c r="S521" s="21">
        <f t="shared" si="230"/>
        <v>0</v>
      </c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  <c r="DZ521" s="60"/>
      <c r="EA521" s="60"/>
      <c r="EB521" s="60"/>
      <c r="EC521" s="60"/>
      <c r="ED521" s="60"/>
      <c r="EE521" s="60"/>
      <c r="EF521" s="60"/>
      <c r="EG521" s="60"/>
      <c r="EH521" s="60"/>
      <c r="EI521" s="60"/>
      <c r="EJ521" s="60"/>
      <c r="EK521" s="60"/>
      <c r="EL521" s="60"/>
      <c r="EM521" s="60"/>
      <c r="EN521" s="60"/>
      <c r="EO521" s="60"/>
      <c r="EP521" s="60"/>
      <c r="EQ521" s="60"/>
      <c r="ER521" s="60"/>
      <c r="ES521" s="60"/>
      <c r="ET521" s="60"/>
      <c r="EU521" s="60"/>
      <c r="EV521" s="60"/>
      <c r="EW521" s="60"/>
      <c r="EX521" s="60"/>
      <c r="EY521" s="60"/>
      <c r="EZ521" s="60"/>
      <c r="FA521" s="60"/>
      <c r="FB521" s="60"/>
      <c r="FC521" s="60"/>
      <c r="FD521" s="60"/>
      <c r="FE521" s="60"/>
      <c r="FF521" s="60"/>
      <c r="FG521" s="60"/>
      <c r="FH521" s="60"/>
      <c r="FI521" s="60"/>
      <c r="FJ521" s="60"/>
      <c r="FK521" s="60"/>
      <c r="FL521" s="60"/>
      <c r="FM521" s="60"/>
      <c r="FN521" s="60"/>
      <c r="FO521" s="60"/>
      <c r="FP521" s="60"/>
      <c r="FQ521" s="60"/>
      <c r="FR521" s="60"/>
      <c r="FS521" s="60"/>
      <c r="FT521" s="60"/>
      <c r="FU521" s="60"/>
      <c r="FV521" s="60"/>
      <c r="FW521" s="60"/>
      <c r="FX521" s="60"/>
      <c r="FY521" s="60"/>
      <c r="FZ521" s="60"/>
      <c r="GA521" s="60"/>
      <c r="GB521" s="60"/>
      <c r="GC521" s="60"/>
      <c r="GD521" s="60"/>
      <c r="GE521" s="60"/>
      <c r="GF521" s="60"/>
      <c r="GG521" s="60"/>
      <c r="GH521" s="60"/>
      <c r="GI521" s="60"/>
      <c r="GJ521" s="60"/>
      <c r="GK521" s="60"/>
      <c r="GL521" s="60"/>
      <c r="GM521" s="60"/>
      <c r="GN521" s="60"/>
      <c r="GO521" s="60"/>
      <c r="GP521" s="60"/>
      <c r="GQ521" s="60"/>
      <c r="GR521" s="60"/>
      <c r="GS521" s="60"/>
      <c r="GT521" s="60"/>
      <c r="GU521" s="60"/>
      <c r="GV521" s="60"/>
      <c r="GW521" s="60"/>
      <c r="GX521" s="60"/>
      <c r="GY521" s="60"/>
      <c r="GZ521" s="60"/>
      <c r="HA521" s="60"/>
      <c r="HB521" s="60"/>
      <c r="HC521" s="60"/>
      <c r="HD521" s="60"/>
      <c r="HE521" s="60"/>
      <c r="HF521" s="60"/>
      <c r="HG521" s="60"/>
      <c r="HH521" s="60"/>
      <c r="HI521" s="60"/>
      <c r="HJ521" s="60"/>
      <c r="HK521" s="60"/>
      <c r="HL521" s="60"/>
      <c r="HM521" s="60"/>
      <c r="HN521" s="60"/>
      <c r="HO521" s="60"/>
      <c r="HP521" s="60"/>
      <c r="HQ521" s="60"/>
      <c r="HR521" s="60"/>
      <c r="HS521" s="60"/>
      <c r="HT521" s="60"/>
      <c r="HU521" s="60"/>
      <c r="HV521" s="60"/>
      <c r="HW521" s="60"/>
      <c r="HX521" s="60"/>
      <c r="HY521" s="60"/>
      <c r="HZ521" s="60"/>
      <c r="IA521" s="60"/>
      <c r="IB521" s="60"/>
      <c r="IC521" s="60"/>
      <c r="ID521" s="60"/>
      <c r="IE521" s="60"/>
      <c r="IF521" s="60"/>
      <c r="IG521" s="60"/>
      <c r="IH521" s="60"/>
      <c r="II521" s="60"/>
      <c r="IJ521" s="60"/>
      <c r="IK521" s="60"/>
      <c r="IL521" s="60"/>
      <c r="IM521" s="60"/>
      <c r="IN521" s="60"/>
    </row>
    <row r="522" spans="1:248" s="9" customFormat="1" ht="33.75" hidden="1">
      <c r="A522" s="60"/>
      <c r="B522" s="25" t="s">
        <v>374</v>
      </c>
      <c r="C522" s="74">
        <v>303</v>
      </c>
      <c r="D522" s="20" t="s">
        <v>7</v>
      </c>
      <c r="E522" s="20" t="s">
        <v>12</v>
      </c>
      <c r="F522" s="74" t="s">
        <v>373</v>
      </c>
      <c r="G522" s="20"/>
      <c r="H522" s="21">
        <f t="shared" si="230"/>
        <v>0</v>
      </c>
      <c r="I522" s="112">
        <f t="shared" si="230"/>
        <v>0</v>
      </c>
      <c r="J522" s="21">
        <f t="shared" si="230"/>
        <v>0</v>
      </c>
      <c r="K522" s="112">
        <f t="shared" si="230"/>
        <v>0</v>
      </c>
      <c r="L522" s="21">
        <f t="shared" si="230"/>
        <v>0</v>
      </c>
      <c r="M522" s="112">
        <f t="shared" si="230"/>
        <v>0</v>
      </c>
      <c r="N522" s="21">
        <f t="shared" si="230"/>
        <v>0</v>
      </c>
      <c r="O522" s="112">
        <f t="shared" si="230"/>
        <v>0</v>
      </c>
      <c r="P522" s="21">
        <f t="shared" si="230"/>
        <v>0</v>
      </c>
      <c r="Q522" s="112">
        <f t="shared" si="230"/>
        <v>0</v>
      </c>
      <c r="R522" s="21">
        <f t="shared" si="230"/>
        <v>0</v>
      </c>
      <c r="S522" s="21">
        <f t="shared" si="230"/>
        <v>0</v>
      </c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  <c r="DZ522" s="60"/>
      <c r="EA522" s="60"/>
      <c r="EB522" s="60"/>
      <c r="EC522" s="60"/>
      <c r="ED522" s="60"/>
      <c r="EE522" s="60"/>
      <c r="EF522" s="60"/>
      <c r="EG522" s="60"/>
      <c r="EH522" s="60"/>
      <c r="EI522" s="60"/>
      <c r="EJ522" s="60"/>
      <c r="EK522" s="60"/>
      <c r="EL522" s="60"/>
      <c r="EM522" s="60"/>
      <c r="EN522" s="60"/>
      <c r="EO522" s="60"/>
      <c r="EP522" s="60"/>
      <c r="EQ522" s="60"/>
      <c r="ER522" s="60"/>
      <c r="ES522" s="60"/>
      <c r="ET522" s="60"/>
      <c r="EU522" s="60"/>
      <c r="EV522" s="60"/>
      <c r="EW522" s="60"/>
      <c r="EX522" s="60"/>
      <c r="EY522" s="60"/>
      <c r="EZ522" s="60"/>
      <c r="FA522" s="60"/>
      <c r="FB522" s="60"/>
      <c r="FC522" s="60"/>
      <c r="FD522" s="60"/>
      <c r="FE522" s="60"/>
      <c r="FF522" s="60"/>
      <c r="FG522" s="60"/>
      <c r="FH522" s="60"/>
      <c r="FI522" s="60"/>
      <c r="FJ522" s="60"/>
      <c r="FK522" s="60"/>
      <c r="FL522" s="60"/>
      <c r="FM522" s="60"/>
      <c r="FN522" s="60"/>
      <c r="FO522" s="60"/>
      <c r="FP522" s="60"/>
      <c r="FQ522" s="60"/>
      <c r="FR522" s="60"/>
      <c r="FS522" s="60"/>
      <c r="FT522" s="60"/>
      <c r="FU522" s="60"/>
      <c r="FV522" s="60"/>
      <c r="FW522" s="60"/>
      <c r="FX522" s="60"/>
      <c r="FY522" s="60"/>
      <c r="FZ522" s="60"/>
      <c r="GA522" s="60"/>
      <c r="GB522" s="60"/>
      <c r="GC522" s="60"/>
      <c r="GD522" s="60"/>
      <c r="GE522" s="60"/>
      <c r="GF522" s="60"/>
      <c r="GG522" s="60"/>
      <c r="GH522" s="60"/>
      <c r="GI522" s="60"/>
      <c r="GJ522" s="60"/>
      <c r="GK522" s="60"/>
      <c r="GL522" s="60"/>
      <c r="GM522" s="60"/>
      <c r="GN522" s="60"/>
      <c r="GO522" s="60"/>
      <c r="GP522" s="60"/>
      <c r="GQ522" s="60"/>
      <c r="GR522" s="60"/>
      <c r="GS522" s="60"/>
      <c r="GT522" s="60"/>
      <c r="GU522" s="60"/>
      <c r="GV522" s="60"/>
      <c r="GW522" s="60"/>
      <c r="GX522" s="60"/>
      <c r="GY522" s="60"/>
      <c r="GZ522" s="60"/>
      <c r="HA522" s="60"/>
      <c r="HB522" s="60"/>
      <c r="HC522" s="60"/>
      <c r="HD522" s="60"/>
      <c r="HE522" s="60"/>
      <c r="HF522" s="60"/>
      <c r="HG522" s="60"/>
      <c r="HH522" s="60"/>
      <c r="HI522" s="60"/>
      <c r="HJ522" s="60"/>
      <c r="HK522" s="60"/>
      <c r="HL522" s="60"/>
      <c r="HM522" s="60"/>
      <c r="HN522" s="60"/>
      <c r="HO522" s="60"/>
      <c r="HP522" s="60"/>
      <c r="HQ522" s="60"/>
      <c r="HR522" s="60"/>
      <c r="HS522" s="60"/>
      <c r="HT522" s="60"/>
      <c r="HU522" s="60"/>
      <c r="HV522" s="60"/>
      <c r="HW522" s="60"/>
      <c r="HX522" s="60"/>
      <c r="HY522" s="60"/>
      <c r="HZ522" s="60"/>
      <c r="IA522" s="60"/>
      <c r="IB522" s="60"/>
      <c r="IC522" s="60"/>
      <c r="ID522" s="60"/>
      <c r="IE522" s="60"/>
      <c r="IF522" s="60"/>
      <c r="IG522" s="60"/>
      <c r="IH522" s="60"/>
      <c r="II522" s="60"/>
      <c r="IJ522" s="60"/>
      <c r="IK522" s="60"/>
      <c r="IL522" s="60"/>
      <c r="IM522" s="60"/>
      <c r="IN522" s="60"/>
    </row>
    <row r="523" spans="1:248" s="9" customFormat="1" ht="31.5" customHeight="1" hidden="1">
      <c r="A523" s="60"/>
      <c r="B523" s="121" t="s">
        <v>259</v>
      </c>
      <c r="C523" s="78">
        <v>303</v>
      </c>
      <c r="D523" s="6" t="s">
        <v>7</v>
      </c>
      <c r="E523" s="6" t="s">
        <v>12</v>
      </c>
      <c r="F523" s="78" t="s">
        <v>373</v>
      </c>
      <c r="G523" s="6" t="s">
        <v>95</v>
      </c>
      <c r="H523" s="7"/>
      <c r="I523" s="7"/>
      <c r="J523" s="7">
        <f>H523+I523</f>
        <v>0</v>
      </c>
      <c r="K523" s="7"/>
      <c r="L523" s="7">
        <f>J523+K523</f>
        <v>0</v>
      </c>
      <c r="M523" s="7"/>
      <c r="N523" s="7">
        <f>L523+M523</f>
        <v>0</v>
      </c>
      <c r="O523" s="7"/>
      <c r="P523" s="7">
        <f>N523+O523</f>
        <v>0</v>
      </c>
      <c r="Q523" s="7"/>
      <c r="R523" s="7">
        <f>P523+Q523</f>
        <v>0</v>
      </c>
      <c r="S523" s="7">
        <f>Q523+R523</f>
        <v>0</v>
      </c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  <c r="DZ523" s="60"/>
      <c r="EA523" s="60"/>
      <c r="EB523" s="60"/>
      <c r="EC523" s="60"/>
      <c r="ED523" s="60"/>
      <c r="EE523" s="60"/>
      <c r="EF523" s="60"/>
      <c r="EG523" s="60"/>
      <c r="EH523" s="60"/>
      <c r="EI523" s="60"/>
      <c r="EJ523" s="60"/>
      <c r="EK523" s="60"/>
      <c r="EL523" s="60"/>
      <c r="EM523" s="60"/>
      <c r="EN523" s="60"/>
      <c r="EO523" s="60"/>
      <c r="EP523" s="60"/>
      <c r="EQ523" s="60"/>
      <c r="ER523" s="60"/>
      <c r="ES523" s="60"/>
      <c r="ET523" s="60"/>
      <c r="EU523" s="60"/>
      <c r="EV523" s="60"/>
      <c r="EW523" s="60"/>
      <c r="EX523" s="60"/>
      <c r="EY523" s="60"/>
      <c r="EZ523" s="60"/>
      <c r="FA523" s="60"/>
      <c r="FB523" s="60"/>
      <c r="FC523" s="60"/>
      <c r="FD523" s="60"/>
      <c r="FE523" s="60"/>
      <c r="FF523" s="60"/>
      <c r="FG523" s="60"/>
      <c r="FH523" s="60"/>
      <c r="FI523" s="60"/>
      <c r="FJ523" s="60"/>
      <c r="FK523" s="60"/>
      <c r="FL523" s="60"/>
      <c r="FM523" s="60"/>
      <c r="FN523" s="60"/>
      <c r="FO523" s="60"/>
      <c r="FP523" s="60"/>
      <c r="FQ523" s="60"/>
      <c r="FR523" s="60"/>
      <c r="FS523" s="60"/>
      <c r="FT523" s="60"/>
      <c r="FU523" s="60"/>
      <c r="FV523" s="60"/>
      <c r="FW523" s="60"/>
      <c r="FX523" s="60"/>
      <c r="FY523" s="60"/>
      <c r="FZ523" s="60"/>
      <c r="GA523" s="60"/>
      <c r="GB523" s="60"/>
      <c r="GC523" s="60"/>
      <c r="GD523" s="60"/>
      <c r="GE523" s="60"/>
      <c r="GF523" s="60"/>
      <c r="GG523" s="60"/>
      <c r="GH523" s="60"/>
      <c r="GI523" s="60"/>
      <c r="GJ523" s="60"/>
      <c r="GK523" s="60"/>
      <c r="GL523" s="60"/>
      <c r="GM523" s="60"/>
      <c r="GN523" s="60"/>
      <c r="GO523" s="60"/>
      <c r="GP523" s="60"/>
      <c r="GQ523" s="60"/>
      <c r="GR523" s="60"/>
      <c r="GS523" s="60"/>
      <c r="GT523" s="60"/>
      <c r="GU523" s="60"/>
      <c r="GV523" s="60"/>
      <c r="GW523" s="60"/>
      <c r="GX523" s="60"/>
      <c r="GY523" s="60"/>
      <c r="GZ523" s="60"/>
      <c r="HA523" s="60"/>
      <c r="HB523" s="60"/>
      <c r="HC523" s="60"/>
      <c r="HD523" s="60"/>
      <c r="HE523" s="60"/>
      <c r="HF523" s="60"/>
      <c r="HG523" s="60"/>
      <c r="HH523" s="60"/>
      <c r="HI523" s="60"/>
      <c r="HJ523" s="60"/>
      <c r="HK523" s="60"/>
      <c r="HL523" s="60"/>
      <c r="HM523" s="60"/>
      <c r="HN523" s="60"/>
      <c r="HO523" s="60"/>
      <c r="HP523" s="60"/>
      <c r="HQ523" s="60"/>
      <c r="HR523" s="60"/>
      <c r="HS523" s="60"/>
      <c r="HT523" s="60"/>
      <c r="HU523" s="60"/>
      <c r="HV523" s="60"/>
      <c r="HW523" s="60"/>
      <c r="HX523" s="60"/>
      <c r="HY523" s="60"/>
      <c r="HZ523" s="60"/>
      <c r="IA523" s="60"/>
      <c r="IB523" s="60"/>
      <c r="IC523" s="60"/>
      <c r="ID523" s="60"/>
      <c r="IE523" s="60"/>
      <c r="IF523" s="60"/>
      <c r="IG523" s="60"/>
      <c r="IH523" s="60"/>
      <c r="II523" s="60"/>
      <c r="IJ523" s="60"/>
      <c r="IK523" s="60"/>
      <c r="IL523" s="60"/>
      <c r="IM523" s="60"/>
      <c r="IN523" s="60"/>
    </row>
    <row r="524" spans="1:19" s="38" customFormat="1" ht="16.5">
      <c r="A524" s="60">
        <v>1</v>
      </c>
      <c r="B524" s="27" t="s">
        <v>21</v>
      </c>
      <c r="C524" s="72">
        <v>303</v>
      </c>
      <c r="D524" s="13" t="s">
        <v>8</v>
      </c>
      <c r="E524" s="13"/>
      <c r="F524" s="72"/>
      <c r="G524" s="13"/>
      <c r="H524" s="14">
        <f aca="true" t="shared" si="231" ref="H524:N524">H525+H535+H544+H597</f>
        <v>10051.2</v>
      </c>
      <c r="I524" s="111">
        <f t="shared" si="231"/>
        <v>12781.1</v>
      </c>
      <c r="J524" s="14">
        <f t="shared" si="231"/>
        <v>22832.3</v>
      </c>
      <c r="K524" s="111">
        <f t="shared" si="231"/>
        <v>66.30000000000075</v>
      </c>
      <c r="L524" s="14">
        <f t="shared" si="231"/>
        <v>22898.6</v>
      </c>
      <c r="M524" s="111">
        <f t="shared" si="231"/>
        <v>0</v>
      </c>
      <c r="N524" s="14">
        <f t="shared" si="231"/>
        <v>22898.6</v>
      </c>
      <c r="O524" s="111">
        <f>O525+O535+O544+O597</f>
        <v>0</v>
      </c>
      <c r="P524" s="14">
        <f>P525+P535+P544+P597</f>
        <v>22898.6</v>
      </c>
      <c r="Q524" s="111">
        <f>Q525+Q535+Q544+Q597</f>
        <v>110.50000000000182</v>
      </c>
      <c r="R524" s="14">
        <f>R525+R535+R544+R597</f>
        <v>23009.100000000002</v>
      </c>
      <c r="S524" s="14">
        <f>S525+S535+S544+S597</f>
        <v>8919.200000000003</v>
      </c>
    </row>
    <row r="525" spans="1:19" s="38" customFormat="1" ht="17.25">
      <c r="A525" s="60">
        <v>1</v>
      </c>
      <c r="B525" s="39" t="s">
        <v>31</v>
      </c>
      <c r="C525" s="82">
        <v>303</v>
      </c>
      <c r="D525" s="17" t="s">
        <v>8</v>
      </c>
      <c r="E525" s="17" t="s">
        <v>5</v>
      </c>
      <c r="F525" s="82"/>
      <c r="G525" s="17"/>
      <c r="H525" s="18">
        <f aca="true" t="shared" si="232" ref="H525:S525">H526</f>
        <v>258.6</v>
      </c>
      <c r="I525" s="18">
        <f t="shared" si="232"/>
        <v>0</v>
      </c>
      <c r="J525" s="18">
        <f t="shared" si="232"/>
        <v>258.6</v>
      </c>
      <c r="K525" s="18">
        <f t="shared" si="232"/>
        <v>0</v>
      </c>
      <c r="L525" s="18">
        <f t="shared" si="232"/>
        <v>258.6</v>
      </c>
      <c r="M525" s="18">
        <f t="shared" si="232"/>
        <v>0</v>
      </c>
      <c r="N525" s="18">
        <f t="shared" si="232"/>
        <v>258.6</v>
      </c>
      <c r="O525" s="18">
        <f t="shared" si="232"/>
        <v>0</v>
      </c>
      <c r="P525" s="18">
        <f t="shared" si="232"/>
        <v>258.6</v>
      </c>
      <c r="Q525" s="18">
        <f t="shared" si="232"/>
        <v>0</v>
      </c>
      <c r="R525" s="18">
        <f t="shared" si="232"/>
        <v>258.6</v>
      </c>
      <c r="S525" s="18">
        <f t="shared" si="232"/>
        <v>128.7</v>
      </c>
    </row>
    <row r="526" spans="1:19" s="38" customFormat="1" ht="16.5" customHeight="1">
      <c r="A526" s="60">
        <v>1</v>
      </c>
      <c r="B526" s="28" t="s">
        <v>118</v>
      </c>
      <c r="C526" s="83">
        <v>303</v>
      </c>
      <c r="D526" s="20" t="s">
        <v>8</v>
      </c>
      <c r="E526" s="20" t="s">
        <v>5</v>
      </c>
      <c r="F526" s="83" t="s">
        <v>237</v>
      </c>
      <c r="G526" s="20"/>
      <c r="H526" s="42">
        <f aca="true" t="shared" si="233" ref="H526:N526">H530+H527</f>
        <v>258.6</v>
      </c>
      <c r="I526" s="42">
        <f t="shared" si="233"/>
        <v>0</v>
      </c>
      <c r="J526" s="42">
        <f t="shared" si="233"/>
        <v>258.6</v>
      </c>
      <c r="K526" s="42">
        <f t="shared" si="233"/>
        <v>0</v>
      </c>
      <c r="L526" s="42">
        <f t="shared" si="233"/>
        <v>258.6</v>
      </c>
      <c r="M526" s="42">
        <f t="shared" si="233"/>
        <v>0</v>
      </c>
      <c r="N526" s="42">
        <f t="shared" si="233"/>
        <v>258.6</v>
      </c>
      <c r="O526" s="42">
        <f>O530+O527</f>
        <v>0</v>
      </c>
      <c r="P526" s="42">
        <f>P530+P527</f>
        <v>258.6</v>
      </c>
      <c r="Q526" s="42">
        <f>Q530+Q527</f>
        <v>0</v>
      </c>
      <c r="R526" s="42">
        <f>R530+R527</f>
        <v>258.6</v>
      </c>
      <c r="S526" s="42">
        <f>S530+S527</f>
        <v>128.7</v>
      </c>
    </row>
    <row r="527" spans="1:19" s="38" customFormat="1" ht="66" hidden="1">
      <c r="A527" s="60"/>
      <c r="B527" s="28" t="s">
        <v>283</v>
      </c>
      <c r="C527" s="83">
        <v>303</v>
      </c>
      <c r="D527" s="20" t="s">
        <v>8</v>
      </c>
      <c r="E527" s="20" t="s">
        <v>5</v>
      </c>
      <c r="F527" s="83" t="s">
        <v>287</v>
      </c>
      <c r="G527" s="20"/>
      <c r="H527" s="42">
        <f aca="true" t="shared" si="234" ref="H527:S528">H528</f>
        <v>0</v>
      </c>
      <c r="I527" s="42">
        <f t="shared" si="234"/>
        <v>0</v>
      </c>
      <c r="J527" s="42">
        <f t="shared" si="234"/>
        <v>0</v>
      </c>
      <c r="K527" s="42">
        <f t="shared" si="234"/>
        <v>0</v>
      </c>
      <c r="L527" s="42">
        <f t="shared" si="234"/>
        <v>0</v>
      </c>
      <c r="M527" s="42">
        <f t="shared" si="234"/>
        <v>0</v>
      </c>
      <c r="N527" s="42">
        <f t="shared" si="234"/>
        <v>0</v>
      </c>
      <c r="O527" s="42">
        <f t="shared" si="234"/>
        <v>0</v>
      </c>
      <c r="P527" s="42">
        <f t="shared" si="234"/>
        <v>0</v>
      </c>
      <c r="Q527" s="42">
        <f t="shared" si="234"/>
        <v>0</v>
      </c>
      <c r="R527" s="42">
        <f t="shared" si="234"/>
        <v>0</v>
      </c>
      <c r="S527" s="42">
        <f t="shared" si="234"/>
        <v>0</v>
      </c>
    </row>
    <row r="528" spans="1:19" s="38" customFormat="1" ht="16.5" customHeight="1" hidden="1">
      <c r="A528" s="60"/>
      <c r="B528" s="28" t="s">
        <v>284</v>
      </c>
      <c r="C528" s="74">
        <v>303</v>
      </c>
      <c r="D528" s="20" t="s">
        <v>8</v>
      </c>
      <c r="E528" s="20" t="s">
        <v>5</v>
      </c>
      <c r="F528" s="74" t="s">
        <v>296</v>
      </c>
      <c r="G528" s="20"/>
      <c r="H528" s="42">
        <f t="shared" si="234"/>
        <v>0</v>
      </c>
      <c r="I528" s="138">
        <f t="shared" si="234"/>
        <v>0</v>
      </c>
      <c r="J528" s="42">
        <f t="shared" si="234"/>
        <v>0</v>
      </c>
      <c r="K528" s="138">
        <f t="shared" si="234"/>
        <v>0</v>
      </c>
      <c r="L528" s="42">
        <f t="shared" si="234"/>
        <v>0</v>
      </c>
      <c r="M528" s="138">
        <f t="shared" si="234"/>
        <v>0</v>
      </c>
      <c r="N528" s="42">
        <f t="shared" si="234"/>
        <v>0</v>
      </c>
      <c r="O528" s="138">
        <f t="shared" si="234"/>
        <v>0</v>
      </c>
      <c r="P528" s="42">
        <f t="shared" si="234"/>
        <v>0</v>
      </c>
      <c r="Q528" s="138">
        <f t="shared" si="234"/>
        <v>0</v>
      </c>
      <c r="R528" s="42">
        <f t="shared" si="234"/>
        <v>0</v>
      </c>
      <c r="S528" s="42">
        <f t="shared" si="234"/>
        <v>0</v>
      </c>
    </row>
    <row r="529" spans="2:19" s="38" customFormat="1" ht="16.5" customHeight="1" hidden="1">
      <c r="B529" s="102" t="s">
        <v>286</v>
      </c>
      <c r="C529" s="75">
        <v>303</v>
      </c>
      <c r="D529" s="6" t="s">
        <v>8</v>
      </c>
      <c r="E529" s="6" t="s">
        <v>5</v>
      </c>
      <c r="F529" s="75" t="s">
        <v>296</v>
      </c>
      <c r="G529" s="6" t="s">
        <v>285</v>
      </c>
      <c r="H529" s="7"/>
      <c r="I529" s="7"/>
      <c r="J529" s="7">
        <f>H529+I529</f>
        <v>0</v>
      </c>
      <c r="K529" s="7"/>
      <c r="L529" s="7">
        <f>J529+K529</f>
        <v>0</v>
      </c>
      <c r="M529" s="7"/>
      <c r="N529" s="7">
        <f>L529+M529</f>
        <v>0</v>
      </c>
      <c r="O529" s="7"/>
      <c r="P529" s="7">
        <f>N529+O529</f>
        <v>0</v>
      </c>
      <c r="Q529" s="7"/>
      <c r="R529" s="7">
        <f>P529+Q529</f>
        <v>0</v>
      </c>
      <c r="S529" s="7">
        <f>Q529+R529</f>
        <v>0</v>
      </c>
    </row>
    <row r="530" spans="1:19" s="38" customFormat="1" ht="15.75" customHeight="1">
      <c r="A530" s="60">
        <v>1</v>
      </c>
      <c r="B530" s="28" t="s">
        <v>124</v>
      </c>
      <c r="C530" s="83">
        <v>303</v>
      </c>
      <c r="D530" s="20" t="s">
        <v>8</v>
      </c>
      <c r="E530" s="20" t="s">
        <v>5</v>
      </c>
      <c r="F530" s="83" t="s">
        <v>238</v>
      </c>
      <c r="G530" s="20"/>
      <c r="H530" s="42">
        <f aca="true" t="shared" si="235" ref="H530:N530">H533+H531</f>
        <v>258.6</v>
      </c>
      <c r="I530" s="138">
        <f t="shared" si="235"/>
        <v>0</v>
      </c>
      <c r="J530" s="42">
        <f t="shared" si="235"/>
        <v>258.6</v>
      </c>
      <c r="K530" s="138">
        <f t="shared" si="235"/>
        <v>0</v>
      </c>
      <c r="L530" s="42">
        <f t="shared" si="235"/>
        <v>258.6</v>
      </c>
      <c r="M530" s="138">
        <f t="shared" si="235"/>
        <v>0</v>
      </c>
      <c r="N530" s="42">
        <f t="shared" si="235"/>
        <v>258.6</v>
      </c>
      <c r="O530" s="138">
        <f>O533+O531</f>
        <v>0</v>
      </c>
      <c r="P530" s="42">
        <f>P533+P531</f>
        <v>258.6</v>
      </c>
      <c r="Q530" s="138">
        <f>Q533+Q531</f>
        <v>0</v>
      </c>
      <c r="R530" s="42">
        <f>R533+R531</f>
        <v>258.6</v>
      </c>
      <c r="S530" s="42">
        <f>S533+S531</f>
        <v>128.7</v>
      </c>
    </row>
    <row r="531" spans="1:19" s="38" customFormat="1" ht="48.75" customHeight="1">
      <c r="A531" s="60">
        <v>1</v>
      </c>
      <c r="B531" s="28" t="s">
        <v>93</v>
      </c>
      <c r="C531" s="74">
        <v>303</v>
      </c>
      <c r="D531" s="20" t="s">
        <v>8</v>
      </c>
      <c r="E531" s="20" t="s">
        <v>5</v>
      </c>
      <c r="F531" s="74" t="s">
        <v>239</v>
      </c>
      <c r="G531" s="20"/>
      <c r="H531" s="42">
        <f aca="true" t="shared" si="236" ref="H531:S531">H532</f>
        <v>159</v>
      </c>
      <c r="I531" s="138">
        <f t="shared" si="236"/>
        <v>0</v>
      </c>
      <c r="J531" s="42">
        <f t="shared" si="236"/>
        <v>159</v>
      </c>
      <c r="K531" s="138">
        <f t="shared" si="236"/>
        <v>0</v>
      </c>
      <c r="L531" s="42">
        <f t="shared" si="236"/>
        <v>159</v>
      </c>
      <c r="M531" s="138">
        <f t="shared" si="236"/>
        <v>0</v>
      </c>
      <c r="N531" s="42">
        <f t="shared" si="236"/>
        <v>159</v>
      </c>
      <c r="O531" s="138">
        <f t="shared" si="236"/>
        <v>0</v>
      </c>
      <c r="P531" s="42">
        <f t="shared" si="236"/>
        <v>159</v>
      </c>
      <c r="Q531" s="138">
        <f t="shared" si="236"/>
        <v>0</v>
      </c>
      <c r="R531" s="42">
        <f t="shared" si="236"/>
        <v>159</v>
      </c>
      <c r="S531" s="42">
        <f t="shared" si="236"/>
        <v>103.8</v>
      </c>
    </row>
    <row r="532" spans="1:19" s="38" customFormat="1" ht="30" customHeight="1">
      <c r="A532" s="60">
        <v>1</v>
      </c>
      <c r="B532" s="121" t="s">
        <v>259</v>
      </c>
      <c r="C532" s="78">
        <v>303</v>
      </c>
      <c r="D532" s="6" t="s">
        <v>8</v>
      </c>
      <c r="E532" s="6" t="s">
        <v>5</v>
      </c>
      <c r="F532" s="78" t="s">
        <v>239</v>
      </c>
      <c r="G532" s="6" t="s">
        <v>95</v>
      </c>
      <c r="H532" s="7">
        <v>159</v>
      </c>
      <c r="I532" s="7"/>
      <c r="J532" s="7">
        <f>H532+I532</f>
        <v>159</v>
      </c>
      <c r="K532" s="7"/>
      <c r="L532" s="7">
        <f>J532+K532</f>
        <v>159</v>
      </c>
      <c r="M532" s="7"/>
      <c r="N532" s="7">
        <f>L532+M532</f>
        <v>159</v>
      </c>
      <c r="O532" s="7"/>
      <c r="P532" s="7">
        <f>N532+O532</f>
        <v>159</v>
      </c>
      <c r="Q532" s="7">
        <v>0</v>
      </c>
      <c r="R532" s="7">
        <f>P532+Q532</f>
        <v>159</v>
      </c>
      <c r="S532" s="7">
        <v>103.8</v>
      </c>
    </row>
    <row r="533" spans="1:19" s="38" customFormat="1" ht="17.25">
      <c r="A533" s="60">
        <v>1</v>
      </c>
      <c r="B533" s="19" t="s">
        <v>58</v>
      </c>
      <c r="C533" s="74">
        <v>303</v>
      </c>
      <c r="D533" s="20" t="s">
        <v>8</v>
      </c>
      <c r="E533" s="20" t="s">
        <v>5</v>
      </c>
      <c r="F533" s="74" t="s">
        <v>240</v>
      </c>
      <c r="G533" s="20"/>
      <c r="H533" s="42">
        <f aca="true" t="shared" si="237" ref="H533:S533">H534</f>
        <v>99.6</v>
      </c>
      <c r="I533" s="138">
        <f t="shared" si="237"/>
        <v>0</v>
      </c>
      <c r="J533" s="42">
        <f t="shared" si="237"/>
        <v>99.6</v>
      </c>
      <c r="K533" s="138">
        <f t="shared" si="237"/>
        <v>0</v>
      </c>
      <c r="L533" s="42">
        <f t="shared" si="237"/>
        <v>99.6</v>
      </c>
      <c r="M533" s="138">
        <f t="shared" si="237"/>
        <v>0</v>
      </c>
      <c r="N533" s="42">
        <f t="shared" si="237"/>
        <v>99.6</v>
      </c>
      <c r="O533" s="138">
        <f t="shared" si="237"/>
        <v>0</v>
      </c>
      <c r="P533" s="42">
        <f t="shared" si="237"/>
        <v>99.6</v>
      </c>
      <c r="Q533" s="138">
        <f t="shared" si="237"/>
        <v>0</v>
      </c>
      <c r="R533" s="42">
        <f t="shared" si="237"/>
        <v>99.6</v>
      </c>
      <c r="S533" s="42">
        <f t="shared" si="237"/>
        <v>24.9</v>
      </c>
    </row>
    <row r="534" spans="1:19" s="38" customFormat="1" ht="30.75" customHeight="1">
      <c r="A534" s="60">
        <v>1</v>
      </c>
      <c r="B534" s="121" t="s">
        <v>259</v>
      </c>
      <c r="C534" s="78">
        <v>303</v>
      </c>
      <c r="D534" s="6" t="s">
        <v>8</v>
      </c>
      <c r="E534" s="6" t="s">
        <v>5</v>
      </c>
      <c r="F534" s="78" t="s">
        <v>240</v>
      </c>
      <c r="G534" s="6" t="s">
        <v>95</v>
      </c>
      <c r="H534" s="7">
        <v>99.6</v>
      </c>
      <c r="I534" s="7"/>
      <c r="J534" s="7">
        <f>H534+I534</f>
        <v>99.6</v>
      </c>
      <c r="K534" s="7"/>
      <c r="L534" s="7">
        <f>J534+K534</f>
        <v>99.6</v>
      </c>
      <c r="M534" s="7"/>
      <c r="N534" s="7">
        <f>L534+M534</f>
        <v>99.6</v>
      </c>
      <c r="O534" s="7"/>
      <c r="P534" s="7">
        <f>N534+O534</f>
        <v>99.6</v>
      </c>
      <c r="Q534" s="7">
        <v>0</v>
      </c>
      <c r="R534" s="7">
        <f>P534+Q534</f>
        <v>99.6</v>
      </c>
      <c r="S534" s="7">
        <v>24.9</v>
      </c>
    </row>
    <row r="535" spans="1:19" ht="17.25" hidden="1">
      <c r="A535" s="60">
        <v>1</v>
      </c>
      <c r="B535" s="24" t="s">
        <v>29</v>
      </c>
      <c r="C535" s="73">
        <v>303</v>
      </c>
      <c r="D535" s="17" t="s">
        <v>8</v>
      </c>
      <c r="E535" s="17" t="s">
        <v>15</v>
      </c>
      <c r="F535" s="73"/>
      <c r="G535" s="17"/>
      <c r="H535" s="18">
        <f aca="true" t="shared" si="238" ref="H535:N535">H536+H540</f>
        <v>0</v>
      </c>
      <c r="I535" s="18">
        <f t="shared" si="238"/>
        <v>0</v>
      </c>
      <c r="J535" s="18">
        <f t="shared" si="238"/>
        <v>0</v>
      </c>
      <c r="K535" s="18">
        <f t="shared" si="238"/>
        <v>0</v>
      </c>
      <c r="L535" s="18">
        <f t="shared" si="238"/>
        <v>0</v>
      </c>
      <c r="M535" s="18">
        <f t="shared" si="238"/>
        <v>0</v>
      </c>
      <c r="N535" s="18">
        <f t="shared" si="238"/>
        <v>0</v>
      </c>
      <c r="O535" s="18">
        <f>O536+O540</f>
        <v>0</v>
      </c>
      <c r="P535" s="18">
        <f>P536+P540</f>
        <v>0</v>
      </c>
      <c r="Q535" s="18">
        <f>Q536+Q540</f>
        <v>0</v>
      </c>
      <c r="R535" s="18">
        <f>R536+R540</f>
        <v>0</v>
      </c>
      <c r="S535" s="18">
        <f>S536+S540</f>
        <v>0</v>
      </c>
    </row>
    <row r="536" spans="1:19" ht="33.75" hidden="1">
      <c r="A536" s="60">
        <v>1</v>
      </c>
      <c r="B536" s="25" t="s">
        <v>527</v>
      </c>
      <c r="C536" s="116" t="s">
        <v>83</v>
      </c>
      <c r="D536" s="117" t="s">
        <v>8</v>
      </c>
      <c r="E536" s="117" t="s">
        <v>15</v>
      </c>
      <c r="F536" s="116" t="s">
        <v>193</v>
      </c>
      <c r="G536" s="117"/>
      <c r="H536" s="21">
        <f aca="true" t="shared" si="239" ref="H536:S538">H537</f>
        <v>0</v>
      </c>
      <c r="I536" s="18">
        <f t="shared" si="239"/>
        <v>0</v>
      </c>
      <c r="J536" s="21">
        <f t="shared" si="239"/>
        <v>0</v>
      </c>
      <c r="K536" s="18">
        <f t="shared" si="239"/>
        <v>0</v>
      </c>
      <c r="L536" s="21">
        <f t="shared" si="239"/>
        <v>0</v>
      </c>
      <c r="M536" s="18">
        <f t="shared" si="239"/>
        <v>0</v>
      </c>
      <c r="N536" s="21">
        <f t="shared" si="239"/>
        <v>0</v>
      </c>
      <c r="O536" s="18">
        <f t="shared" si="239"/>
        <v>0</v>
      </c>
      <c r="P536" s="21">
        <f t="shared" si="239"/>
        <v>0</v>
      </c>
      <c r="Q536" s="18">
        <f t="shared" si="239"/>
        <v>0</v>
      </c>
      <c r="R536" s="21">
        <f t="shared" si="239"/>
        <v>0</v>
      </c>
      <c r="S536" s="21">
        <f t="shared" si="239"/>
        <v>0</v>
      </c>
    </row>
    <row r="537" spans="1:19" ht="33.75" hidden="1">
      <c r="A537" s="60">
        <v>1</v>
      </c>
      <c r="B537" s="25" t="s">
        <v>308</v>
      </c>
      <c r="C537" s="116" t="s">
        <v>83</v>
      </c>
      <c r="D537" s="117" t="s">
        <v>8</v>
      </c>
      <c r="E537" s="117" t="s">
        <v>15</v>
      </c>
      <c r="F537" s="116" t="s">
        <v>200</v>
      </c>
      <c r="G537" s="117"/>
      <c r="H537" s="21">
        <f t="shared" si="239"/>
        <v>0</v>
      </c>
      <c r="I537" s="18">
        <f t="shared" si="239"/>
        <v>0</v>
      </c>
      <c r="J537" s="21">
        <f t="shared" si="239"/>
        <v>0</v>
      </c>
      <c r="K537" s="18">
        <f t="shared" si="239"/>
        <v>0</v>
      </c>
      <c r="L537" s="21">
        <f t="shared" si="239"/>
        <v>0</v>
      </c>
      <c r="M537" s="18">
        <f t="shared" si="239"/>
        <v>0</v>
      </c>
      <c r="N537" s="21">
        <f t="shared" si="239"/>
        <v>0</v>
      </c>
      <c r="O537" s="18">
        <f t="shared" si="239"/>
        <v>0</v>
      </c>
      <c r="P537" s="21">
        <f t="shared" si="239"/>
        <v>0</v>
      </c>
      <c r="Q537" s="18">
        <f t="shared" si="239"/>
        <v>0</v>
      </c>
      <c r="R537" s="21">
        <f t="shared" si="239"/>
        <v>0</v>
      </c>
      <c r="S537" s="21">
        <f t="shared" si="239"/>
        <v>0</v>
      </c>
    </row>
    <row r="538" spans="1:19" ht="17.25" hidden="1">
      <c r="A538" s="60">
        <v>1</v>
      </c>
      <c r="B538" s="25" t="s">
        <v>145</v>
      </c>
      <c r="C538" s="74" t="s">
        <v>83</v>
      </c>
      <c r="D538" s="20" t="s">
        <v>8</v>
      </c>
      <c r="E538" s="20" t="s">
        <v>15</v>
      </c>
      <c r="F538" s="74" t="s">
        <v>201</v>
      </c>
      <c r="G538" s="20"/>
      <c r="H538" s="21">
        <f t="shared" si="239"/>
        <v>0</v>
      </c>
      <c r="I538" s="112">
        <f t="shared" si="239"/>
        <v>0</v>
      </c>
      <c r="J538" s="21">
        <f t="shared" si="239"/>
        <v>0</v>
      </c>
      <c r="K538" s="112">
        <f t="shared" si="239"/>
        <v>0</v>
      </c>
      <c r="L538" s="21">
        <f t="shared" si="239"/>
        <v>0</v>
      </c>
      <c r="M538" s="112">
        <f t="shared" si="239"/>
        <v>0</v>
      </c>
      <c r="N538" s="21">
        <f t="shared" si="239"/>
        <v>0</v>
      </c>
      <c r="O538" s="112">
        <f t="shared" si="239"/>
        <v>0</v>
      </c>
      <c r="P538" s="21">
        <f t="shared" si="239"/>
        <v>0</v>
      </c>
      <c r="Q538" s="112">
        <f t="shared" si="239"/>
        <v>0</v>
      </c>
      <c r="R538" s="21">
        <f t="shared" si="239"/>
        <v>0</v>
      </c>
      <c r="S538" s="21">
        <f t="shared" si="239"/>
        <v>0</v>
      </c>
    </row>
    <row r="539" spans="1:19" ht="33" hidden="1">
      <c r="A539" s="60">
        <v>1</v>
      </c>
      <c r="B539" s="121" t="s">
        <v>162</v>
      </c>
      <c r="C539" s="78" t="s">
        <v>83</v>
      </c>
      <c r="D539" s="6" t="s">
        <v>8</v>
      </c>
      <c r="E539" s="6" t="s">
        <v>15</v>
      </c>
      <c r="F539" s="78" t="s">
        <v>201</v>
      </c>
      <c r="G539" s="6" t="s">
        <v>161</v>
      </c>
      <c r="H539" s="7"/>
      <c r="I539" s="7"/>
      <c r="J539" s="7">
        <f>H539+I539</f>
        <v>0</v>
      </c>
      <c r="K539" s="7"/>
      <c r="L539" s="7">
        <f>J539+K539</f>
        <v>0</v>
      </c>
      <c r="M539" s="7"/>
      <c r="N539" s="7">
        <f>L539+M539</f>
        <v>0</v>
      </c>
      <c r="O539" s="7"/>
      <c r="P539" s="7">
        <f>N539+O539</f>
        <v>0</v>
      </c>
      <c r="Q539" s="7"/>
      <c r="R539" s="7">
        <f>P539+Q539</f>
        <v>0</v>
      </c>
      <c r="S539" s="7">
        <f>Q539+R539</f>
        <v>0</v>
      </c>
    </row>
    <row r="540" spans="1:19" ht="17.25" hidden="1">
      <c r="A540" s="60">
        <v>1</v>
      </c>
      <c r="B540" s="28" t="s">
        <v>118</v>
      </c>
      <c r="C540" s="116">
        <v>303</v>
      </c>
      <c r="D540" s="117" t="s">
        <v>8</v>
      </c>
      <c r="E540" s="117" t="s">
        <v>15</v>
      </c>
      <c r="F540" s="116" t="s">
        <v>237</v>
      </c>
      <c r="G540" s="117"/>
      <c r="H540" s="119">
        <f aca="true" t="shared" si="240" ref="H540:S542">H541</f>
        <v>0</v>
      </c>
      <c r="I540" s="18">
        <f t="shared" si="240"/>
        <v>0</v>
      </c>
      <c r="J540" s="119">
        <f t="shared" si="240"/>
        <v>0</v>
      </c>
      <c r="K540" s="18">
        <f t="shared" si="240"/>
        <v>0</v>
      </c>
      <c r="L540" s="119">
        <f t="shared" si="240"/>
        <v>0</v>
      </c>
      <c r="M540" s="18">
        <f t="shared" si="240"/>
        <v>0</v>
      </c>
      <c r="N540" s="119">
        <f t="shared" si="240"/>
        <v>0</v>
      </c>
      <c r="O540" s="18">
        <f t="shared" si="240"/>
        <v>0</v>
      </c>
      <c r="P540" s="119">
        <f t="shared" si="240"/>
        <v>0</v>
      </c>
      <c r="Q540" s="18">
        <f t="shared" si="240"/>
        <v>0</v>
      </c>
      <c r="R540" s="119">
        <f t="shared" si="240"/>
        <v>0</v>
      </c>
      <c r="S540" s="119">
        <f t="shared" si="240"/>
        <v>0</v>
      </c>
    </row>
    <row r="541" spans="1:19" ht="17.25" hidden="1">
      <c r="A541" s="60">
        <v>1</v>
      </c>
      <c r="B541" s="28" t="s">
        <v>124</v>
      </c>
      <c r="C541" s="116">
        <v>303</v>
      </c>
      <c r="D541" s="117" t="s">
        <v>8</v>
      </c>
      <c r="E541" s="117" t="s">
        <v>15</v>
      </c>
      <c r="F541" s="116" t="s">
        <v>238</v>
      </c>
      <c r="G541" s="117"/>
      <c r="H541" s="119">
        <f t="shared" si="240"/>
        <v>0</v>
      </c>
      <c r="I541" s="18">
        <f t="shared" si="240"/>
        <v>0</v>
      </c>
      <c r="J541" s="119">
        <f t="shared" si="240"/>
        <v>0</v>
      </c>
      <c r="K541" s="18">
        <f t="shared" si="240"/>
        <v>0</v>
      </c>
      <c r="L541" s="119">
        <f t="shared" si="240"/>
        <v>0</v>
      </c>
      <c r="M541" s="18">
        <f t="shared" si="240"/>
        <v>0</v>
      </c>
      <c r="N541" s="119">
        <f t="shared" si="240"/>
        <v>0</v>
      </c>
      <c r="O541" s="18">
        <f t="shared" si="240"/>
        <v>0</v>
      </c>
      <c r="P541" s="119">
        <f t="shared" si="240"/>
        <v>0</v>
      </c>
      <c r="Q541" s="18">
        <f t="shared" si="240"/>
        <v>0</v>
      </c>
      <c r="R541" s="119">
        <f t="shared" si="240"/>
        <v>0</v>
      </c>
      <c r="S541" s="119">
        <f t="shared" si="240"/>
        <v>0</v>
      </c>
    </row>
    <row r="542" spans="1:19" ht="17.25" hidden="1">
      <c r="A542" s="60">
        <v>1</v>
      </c>
      <c r="B542" s="25" t="s">
        <v>44</v>
      </c>
      <c r="C542" s="74">
        <v>303</v>
      </c>
      <c r="D542" s="20" t="s">
        <v>8</v>
      </c>
      <c r="E542" s="20" t="s">
        <v>15</v>
      </c>
      <c r="F542" s="74" t="s">
        <v>241</v>
      </c>
      <c r="G542" s="20"/>
      <c r="H542" s="21">
        <f t="shared" si="240"/>
        <v>0</v>
      </c>
      <c r="I542" s="18">
        <f t="shared" si="240"/>
        <v>0</v>
      </c>
      <c r="J542" s="21">
        <f t="shared" si="240"/>
        <v>0</v>
      </c>
      <c r="K542" s="18">
        <f t="shared" si="240"/>
        <v>0</v>
      </c>
      <c r="L542" s="21">
        <f t="shared" si="240"/>
        <v>0</v>
      </c>
      <c r="M542" s="18">
        <f t="shared" si="240"/>
        <v>0</v>
      </c>
      <c r="N542" s="21">
        <f t="shared" si="240"/>
        <v>0</v>
      </c>
      <c r="O542" s="18">
        <f t="shared" si="240"/>
        <v>0</v>
      </c>
      <c r="P542" s="21">
        <f t="shared" si="240"/>
        <v>0</v>
      </c>
      <c r="Q542" s="18">
        <f t="shared" si="240"/>
        <v>0</v>
      </c>
      <c r="R542" s="21">
        <f t="shared" si="240"/>
        <v>0</v>
      </c>
      <c r="S542" s="21">
        <f t="shared" si="240"/>
        <v>0</v>
      </c>
    </row>
    <row r="543" spans="1:19" ht="33" hidden="1">
      <c r="A543" s="60">
        <v>1</v>
      </c>
      <c r="B543" s="121" t="s">
        <v>259</v>
      </c>
      <c r="C543" s="75">
        <v>303</v>
      </c>
      <c r="D543" s="6" t="s">
        <v>8</v>
      </c>
      <c r="E543" s="6" t="s">
        <v>15</v>
      </c>
      <c r="F543" s="75" t="s">
        <v>241</v>
      </c>
      <c r="G543" s="6" t="s">
        <v>95</v>
      </c>
      <c r="H543" s="7"/>
      <c r="I543" s="7"/>
      <c r="J543" s="7">
        <f>H543+I543</f>
        <v>0</v>
      </c>
      <c r="K543" s="7"/>
      <c r="L543" s="7">
        <f>J543+K543</f>
        <v>0</v>
      </c>
      <c r="M543" s="7"/>
      <c r="N543" s="7">
        <f>L543+M543</f>
        <v>0</v>
      </c>
      <c r="O543" s="7"/>
      <c r="P543" s="7">
        <f>N543+O543</f>
        <v>0</v>
      </c>
      <c r="Q543" s="7"/>
      <c r="R543" s="7">
        <f>P543+Q543</f>
        <v>0</v>
      </c>
      <c r="S543" s="7">
        <f>Q543+R543</f>
        <v>0</v>
      </c>
    </row>
    <row r="544" spans="1:19" ht="17.25">
      <c r="A544" s="60">
        <v>1</v>
      </c>
      <c r="B544" s="24" t="s">
        <v>46</v>
      </c>
      <c r="C544" s="73">
        <v>303</v>
      </c>
      <c r="D544" s="17" t="s">
        <v>8</v>
      </c>
      <c r="E544" s="17" t="s">
        <v>6</v>
      </c>
      <c r="F544" s="73"/>
      <c r="G544" s="17"/>
      <c r="H544" s="18">
        <f aca="true" t="shared" si="241" ref="H544:N544">H548+H587+H545+H553</f>
        <v>9792.6</v>
      </c>
      <c r="I544" s="18">
        <f t="shared" si="241"/>
        <v>12781.1</v>
      </c>
      <c r="J544" s="18">
        <f t="shared" si="241"/>
        <v>22573.7</v>
      </c>
      <c r="K544" s="18">
        <f t="shared" si="241"/>
        <v>-294.8999999999993</v>
      </c>
      <c r="L544" s="18">
        <f t="shared" si="241"/>
        <v>22278.8</v>
      </c>
      <c r="M544" s="18">
        <f t="shared" si="241"/>
        <v>0</v>
      </c>
      <c r="N544" s="18">
        <f t="shared" si="241"/>
        <v>22278.8</v>
      </c>
      <c r="O544" s="18">
        <f>O548+O587+O545+O553</f>
        <v>0</v>
      </c>
      <c r="P544" s="18">
        <f>P548+P587+P545+P553</f>
        <v>22278.8</v>
      </c>
      <c r="Q544" s="18">
        <f>Q548+Q587+Q545+Q553</f>
        <v>107.00000000000182</v>
      </c>
      <c r="R544" s="18">
        <f>R548+R587+R545+R553</f>
        <v>22385.800000000003</v>
      </c>
      <c r="S544" s="18">
        <f>S548+S587+S545+S553</f>
        <v>8425.800000000001</v>
      </c>
    </row>
    <row r="545" spans="1:19" ht="48" customHeight="1" hidden="1">
      <c r="A545" s="60">
        <v>1</v>
      </c>
      <c r="B545" s="123" t="s">
        <v>301</v>
      </c>
      <c r="C545" s="74" t="s">
        <v>83</v>
      </c>
      <c r="D545" s="20" t="s">
        <v>8</v>
      </c>
      <c r="E545" s="20" t="s">
        <v>6</v>
      </c>
      <c r="F545" s="74" t="s">
        <v>182</v>
      </c>
      <c r="G545" s="20"/>
      <c r="H545" s="42">
        <f aca="true" t="shared" si="242" ref="H545:S546">H546</f>
        <v>0</v>
      </c>
      <c r="I545" s="137">
        <f t="shared" si="242"/>
        <v>0</v>
      </c>
      <c r="J545" s="42">
        <f t="shared" si="242"/>
        <v>0</v>
      </c>
      <c r="K545" s="137">
        <f t="shared" si="242"/>
        <v>0</v>
      </c>
      <c r="L545" s="42">
        <f t="shared" si="242"/>
        <v>0</v>
      </c>
      <c r="M545" s="137">
        <f t="shared" si="242"/>
        <v>0</v>
      </c>
      <c r="N545" s="42">
        <f t="shared" si="242"/>
        <v>0</v>
      </c>
      <c r="O545" s="137">
        <f t="shared" si="242"/>
        <v>0</v>
      </c>
      <c r="P545" s="42">
        <f t="shared" si="242"/>
        <v>0</v>
      </c>
      <c r="Q545" s="137">
        <f t="shared" si="242"/>
        <v>0</v>
      </c>
      <c r="R545" s="42">
        <f t="shared" si="242"/>
        <v>0</v>
      </c>
      <c r="S545" s="42">
        <f t="shared" si="242"/>
        <v>0</v>
      </c>
    </row>
    <row r="546" spans="1:19" ht="17.25" hidden="1">
      <c r="A546" s="60">
        <v>1</v>
      </c>
      <c r="B546" s="25" t="s">
        <v>145</v>
      </c>
      <c r="C546" s="74" t="s">
        <v>83</v>
      </c>
      <c r="D546" s="20" t="s">
        <v>8</v>
      </c>
      <c r="E546" s="20" t="s">
        <v>6</v>
      </c>
      <c r="F546" s="74" t="s">
        <v>183</v>
      </c>
      <c r="G546" s="20"/>
      <c r="H546" s="21">
        <f t="shared" si="242"/>
        <v>0</v>
      </c>
      <c r="I546" s="18">
        <f t="shared" si="242"/>
        <v>0</v>
      </c>
      <c r="J546" s="21">
        <f t="shared" si="242"/>
        <v>0</v>
      </c>
      <c r="K546" s="18">
        <f t="shared" si="242"/>
        <v>0</v>
      </c>
      <c r="L546" s="21">
        <f t="shared" si="242"/>
        <v>0</v>
      </c>
      <c r="M546" s="18">
        <f t="shared" si="242"/>
        <v>0</v>
      </c>
      <c r="N546" s="21">
        <f t="shared" si="242"/>
        <v>0</v>
      </c>
      <c r="O546" s="18">
        <f t="shared" si="242"/>
        <v>0</v>
      </c>
      <c r="P546" s="21">
        <f t="shared" si="242"/>
        <v>0</v>
      </c>
      <c r="Q546" s="18">
        <f t="shared" si="242"/>
        <v>0</v>
      </c>
      <c r="R546" s="21">
        <f t="shared" si="242"/>
        <v>0</v>
      </c>
      <c r="S546" s="21">
        <f t="shared" si="242"/>
        <v>0</v>
      </c>
    </row>
    <row r="547" spans="1:19" ht="33" hidden="1">
      <c r="A547" s="60">
        <v>1</v>
      </c>
      <c r="B547" s="121" t="s">
        <v>259</v>
      </c>
      <c r="C547" s="75" t="s">
        <v>83</v>
      </c>
      <c r="D547" s="6" t="s">
        <v>8</v>
      </c>
      <c r="E547" s="6" t="s">
        <v>6</v>
      </c>
      <c r="F547" s="75" t="s">
        <v>183</v>
      </c>
      <c r="G547" s="6" t="s">
        <v>95</v>
      </c>
      <c r="H547" s="7"/>
      <c r="I547" s="7"/>
      <c r="J547" s="7">
        <f>H547+I547</f>
        <v>0</v>
      </c>
      <c r="K547" s="7"/>
      <c r="L547" s="7">
        <f>J547+K547</f>
        <v>0</v>
      </c>
      <c r="M547" s="7"/>
      <c r="N547" s="7">
        <f>L547+M547</f>
        <v>0</v>
      </c>
      <c r="O547" s="7"/>
      <c r="P547" s="7">
        <f>N547+O547</f>
        <v>0</v>
      </c>
      <c r="Q547" s="7"/>
      <c r="R547" s="7">
        <f>P547+Q547</f>
        <v>0</v>
      </c>
      <c r="S547" s="7">
        <f>Q547+R547</f>
        <v>0</v>
      </c>
    </row>
    <row r="548" spans="1:19" ht="47.25" customHeight="1">
      <c r="A548" s="60">
        <v>1</v>
      </c>
      <c r="B548" s="25" t="s">
        <v>302</v>
      </c>
      <c r="C548" s="90">
        <v>303</v>
      </c>
      <c r="D548" s="20" t="s">
        <v>8</v>
      </c>
      <c r="E548" s="20" t="s">
        <v>6</v>
      </c>
      <c r="F548" s="90" t="s">
        <v>184</v>
      </c>
      <c r="G548" s="20"/>
      <c r="H548" s="21">
        <f aca="true" t="shared" si="243" ref="H548:N548">H551+H549</f>
        <v>2700</v>
      </c>
      <c r="I548" s="21">
        <f t="shared" si="243"/>
        <v>74</v>
      </c>
      <c r="J548" s="21">
        <f t="shared" si="243"/>
        <v>2774</v>
      </c>
      <c r="K548" s="21">
        <f t="shared" si="243"/>
        <v>-74</v>
      </c>
      <c r="L548" s="21">
        <f t="shared" si="243"/>
        <v>2700</v>
      </c>
      <c r="M548" s="21">
        <f t="shared" si="243"/>
        <v>0</v>
      </c>
      <c r="N548" s="21">
        <f t="shared" si="243"/>
        <v>2700</v>
      </c>
      <c r="O548" s="21">
        <f>O551+O549</f>
        <v>0</v>
      </c>
      <c r="P548" s="21">
        <f>P551+P549</f>
        <v>2700</v>
      </c>
      <c r="Q548" s="21">
        <f>Q551+Q549</f>
        <v>0</v>
      </c>
      <c r="R548" s="21">
        <f>R551+R549</f>
        <v>2700</v>
      </c>
      <c r="S548" s="21">
        <f>S551+S549</f>
        <v>100</v>
      </c>
    </row>
    <row r="549" spans="2:19" ht="15" customHeight="1">
      <c r="B549" s="30" t="s">
        <v>48</v>
      </c>
      <c r="C549" s="90">
        <v>303</v>
      </c>
      <c r="D549" s="31" t="s">
        <v>8</v>
      </c>
      <c r="E549" s="31" t="s">
        <v>6</v>
      </c>
      <c r="F549" s="90" t="s">
        <v>264</v>
      </c>
      <c r="G549" s="31"/>
      <c r="H549" s="42">
        <f aca="true" t="shared" si="244" ref="H549:S549">H550</f>
        <v>2500</v>
      </c>
      <c r="I549" s="138">
        <f t="shared" si="244"/>
        <v>0</v>
      </c>
      <c r="J549" s="42">
        <f t="shared" si="244"/>
        <v>2500</v>
      </c>
      <c r="K549" s="138">
        <f t="shared" si="244"/>
        <v>0</v>
      </c>
      <c r="L549" s="42">
        <f t="shared" si="244"/>
        <v>2500</v>
      </c>
      <c r="M549" s="138">
        <f t="shared" si="244"/>
        <v>0</v>
      </c>
      <c r="N549" s="42">
        <f t="shared" si="244"/>
        <v>2500</v>
      </c>
      <c r="O549" s="138">
        <f t="shared" si="244"/>
        <v>0</v>
      </c>
      <c r="P549" s="42">
        <f t="shared" si="244"/>
        <v>2500</v>
      </c>
      <c r="Q549" s="138">
        <f t="shared" si="244"/>
        <v>0</v>
      </c>
      <c r="R549" s="42">
        <f t="shared" si="244"/>
        <v>2500</v>
      </c>
      <c r="S549" s="42">
        <f t="shared" si="244"/>
        <v>0</v>
      </c>
    </row>
    <row r="550" spans="2:19" ht="30.75" customHeight="1">
      <c r="B550" s="121" t="s">
        <v>259</v>
      </c>
      <c r="C550" s="79">
        <v>303</v>
      </c>
      <c r="D550" s="32" t="s">
        <v>8</v>
      </c>
      <c r="E550" s="32" t="s">
        <v>6</v>
      </c>
      <c r="F550" s="79" t="s">
        <v>264</v>
      </c>
      <c r="G550" s="32" t="s">
        <v>95</v>
      </c>
      <c r="H550" s="7">
        <v>2500</v>
      </c>
      <c r="I550" s="172"/>
      <c r="J550" s="7">
        <f>H550+I550</f>
        <v>2500</v>
      </c>
      <c r="K550" s="172"/>
      <c r="L550" s="7">
        <f>J550+K550</f>
        <v>2500</v>
      </c>
      <c r="M550" s="172"/>
      <c r="N550" s="7">
        <f>L550+M550</f>
        <v>2500</v>
      </c>
      <c r="O550" s="172"/>
      <c r="P550" s="7">
        <f>N550+O550</f>
        <v>2500</v>
      </c>
      <c r="Q550" s="172">
        <v>0</v>
      </c>
      <c r="R550" s="7">
        <f>P550+Q550</f>
        <v>2500</v>
      </c>
      <c r="S550" s="7">
        <v>0</v>
      </c>
    </row>
    <row r="551" spans="1:19" ht="32.25" customHeight="1">
      <c r="A551" s="60">
        <v>1</v>
      </c>
      <c r="B551" s="25" t="s">
        <v>145</v>
      </c>
      <c r="C551" s="90">
        <v>303</v>
      </c>
      <c r="D551" s="20" t="s">
        <v>8</v>
      </c>
      <c r="E551" s="20" t="s">
        <v>6</v>
      </c>
      <c r="F551" s="90" t="s">
        <v>185</v>
      </c>
      <c r="G551" s="20"/>
      <c r="H551" s="42">
        <f aca="true" t="shared" si="245" ref="H551:S551">H552</f>
        <v>200</v>
      </c>
      <c r="I551" s="138">
        <f t="shared" si="245"/>
        <v>74</v>
      </c>
      <c r="J551" s="42">
        <f t="shared" si="245"/>
        <v>274</v>
      </c>
      <c r="K551" s="138">
        <f t="shared" si="245"/>
        <v>-74</v>
      </c>
      <c r="L551" s="42">
        <f t="shared" si="245"/>
        <v>200</v>
      </c>
      <c r="M551" s="138">
        <f t="shared" si="245"/>
        <v>0</v>
      </c>
      <c r="N551" s="42">
        <f t="shared" si="245"/>
        <v>200</v>
      </c>
      <c r="O551" s="138">
        <f t="shared" si="245"/>
        <v>0</v>
      </c>
      <c r="P551" s="42">
        <f t="shared" si="245"/>
        <v>200</v>
      </c>
      <c r="Q551" s="138">
        <f t="shared" si="245"/>
        <v>0</v>
      </c>
      <c r="R551" s="42">
        <f t="shared" si="245"/>
        <v>200</v>
      </c>
      <c r="S551" s="42">
        <f t="shared" si="245"/>
        <v>100</v>
      </c>
    </row>
    <row r="552" spans="1:19" ht="30.75" customHeight="1">
      <c r="A552" s="60">
        <v>1</v>
      </c>
      <c r="B552" s="121" t="s">
        <v>259</v>
      </c>
      <c r="C552" s="75">
        <v>303</v>
      </c>
      <c r="D552" s="6" t="s">
        <v>8</v>
      </c>
      <c r="E552" s="6" t="s">
        <v>6</v>
      </c>
      <c r="F552" s="75" t="s">
        <v>185</v>
      </c>
      <c r="G552" s="6" t="s">
        <v>95</v>
      </c>
      <c r="H552" s="7">
        <v>200</v>
      </c>
      <c r="I552" s="172">
        <v>74</v>
      </c>
      <c r="J552" s="7">
        <f>H552+I552</f>
        <v>274</v>
      </c>
      <c r="K552" s="172">
        <v>-74</v>
      </c>
      <c r="L552" s="7">
        <f>J552+K552</f>
        <v>200</v>
      </c>
      <c r="M552" s="172"/>
      <c r="N552" s="7">
        <f>L552+M552</f>
        <v>200</v>
      </c>
      <c r="O552" s="172"/>
      <c r="P552" s="7">
        <f>N552+O552</f>
        <v>200</v>
      </c>
      <c r="Q552" s="172">
        <v>0</v>
      </c>
      <c r="R552" s="7">
        <f>P552+Q552</f>
        <v>200</v>
      </c>
      <c r="S552" s="7">
        <v>100</v>
      </c>
    </row>
    <row r="553" spans="2:19" ht="47.25" customHeight="1">
      <c r="B553" s="125" t="s">
        <v>438</v>
      </c>
      <c r="C553" s="74" t="s">
        <v>83</v>
      </c>
      <c r="D553" s="20" t="s">
        <v>8</v>
      </c>
      <c r="E553" s="20" t="s">
        <v>6</v>
      </c>
      <c r="F553" s="74" t="s">
        <v>380</v>
      </c>
      <c r="G553" s="20"/>
      <c r="H553" s="7">
        <f aca="true" t="shared" si="246" ref="H553:N553">H557+H560+H563+H569+H572+H575+H578+H581+H584</f>
        <v>0</v>
      </c>
      <c r="I553" s="7">
        <f t="shared" si="246"/>
        <v>12707.1</v>
      </c>
      <c r="J553" s="21">
        <f t="shared" si="246"/>
        <v>12707.1</v>
      </c>
      <c r="K553" s="7">
        <f t="shared" si="246"/>
        <v>-220.89999999999927</v>
      </c>
      <c r="L553" s="21">
        <f t="shared" si="246"/>
        <v>12486.199999999999</v>
      </c>
      <c r="M553" s="7">
        <f t="shared" si="246"/>
        <v>0</v>
      </c>
      <c r="N553" s="21">
        <f t="shared" si="246"/>
        <v>12486.199999999999</v>
      </c>
      <c r="O553" s="7">
        <f>O557+O560+O563+O569+O572+O575+O578+O581+O584</f>
        <v>0</v>
      </c>
      <c r="P553" s="21">
        <f>P557+P560+P563+P569+P572+P575+P578+P581+P584+P554+P566</f>
        <v>12486.199999999999</v>
      </c>
      <c r="Q553" s="21">
        <f>Q557+Q560+Q563+Q569+Q572+Q575+Q578+Q581+Q584+Q554+Q566</f>
        <v>107.00000000000182</v>
      </c>
      <c r="R553" s="21">
        <f>R557+R560+R563+R569+R572+R575+R578+R581+R584+R554+R566</f>
        <v>12593.2</v>
      </c>
      <c r="S553" s="21">
        <f>S557+S560+S563+S569+S572+S575+S578+S581+S584+S554+S566</f>
        <v>4864.1</v>
      </c>
    </row>
    <row r="554" spans="2:19" ht="33">
      <c r="B554" s="125" t="s">
        <v>501</v>
      </c>
      <c r="C554" s="74" t="s">
        <v>83</v>
      </c>
      <c r="D554" s="20" t="s">
        <v>8</v>
      </c>
      <c r="E554" s="20" t="s">
        <v>6</v>
      </c>
      <c r="F554" s="74" t="s">
        <v>499</v>
      </c>
      <c r="G554" s="20"/>
      <c r="H554" s="7">
        <f aca="true" t="shared" si="247" ref="H554:S555">H555</f>
        <v>0</v>
      </c>
      <c r="I554" s="7">
        <f t="shared" si="247"/>
        <v>0</v>
      </c>
      <c r="J554" s="21">
        <f t="shared" si="247"/>
        <v>0</v>
      </c>
      <c r="K554" s="7">
        <f t="shared" si="247"/>
        <v>38.6</v>
      </c>
      <c r="L554" s="21">
        <f t="shared" si="247"/>
        <v>38.6</v>
      </c>
      <c r="M554" s="7">
        <f t="shared" si="247"/>
        <v>0</v>
      </c>
      <c r="N554" s="21">
        <f t="shared" si="247"/>
        <v>38.6</v>
      </c>
      <c r="O554" s="7">
        <f t="shared" si="247"/>
        <v>0</v>
      </c>
      <c r="P554" s="21">
        <f t="shared" si="247"/>
        <v>0</v>
      </c>
      <c r="Q554" s="7">
        <f t="shared" si="247"/>
        <v>3926</v>
      </c>
      <c r="R554" s="21">
        <f t="shared" si="247"/>
        <v>3732.1</v>
      </c>
      <c r="S554" s="21">
        <f t="shared" si="247"/>
        <v>2149.1</v>
      </c>
    </row>
    <row r="555" spans="2:19" ht="16.5">
      <c r="B555" s="125" t="s">
        <v>410</v>
      </c>
      <c r="C555" s="74" t="s">
        <v>83</v>
      </c>
      <c r="D555" s="20" t="s">
        <v>8</v>
      </c>
      <c r="E555" s="20" t="s">
        <v>6</v>
      </c>
      <c r="F555" s="74" t="s">
        <v>500</v>
      </c>
      <c r="G555" s="20"/>
      <c r="H555" s="7">
        <f t="shared" si="247"/>
        <v>0</v>
      </c>
      <c r="I555" s="7">
        <f t="shared" si="247"/>
        <v>0</v>
      </c>
      <c r="J555" s="21">
        <f t="shared" si="247"/>
        <v>0</v>
      </c>
      <c r="K555" s="7">
        <f t="shared" si="247"/>
        <v>38.6</v>
      </c>
      <c r="L555" s="21">
        <f t="shared" si="247"/>
        <v>38.6</v>
      </c>
      <c r="M555" s="7">
        <f t="shared" si="247"/>
        <v>0</v>
      </c>
      <c r="N555" s="21">
        <f t="shared" si="247"/>
        <v>38.6</v>
      </c>
      <c r="O555" s="7">
        <f t="shared" si="247"/>
        <v>0</v>
      </c>
      <c r="P555" s="21">
        <f t="shared" si="247"/>
        <v>0</v>
      </c>
      <c r="Q555" s="7">
        <f t="shared" si="247"/>
        <v>3926</v>
      </c>
      <c r="R555" s="21">
        <f t="shared" si="247"/>
        <v>3732.1</v>
      </c>
      <c r="S555" s="21">
        <f t="shared" si="247"/>
        <v>2149.1</v>
      </c>
    </row>
    <row r="556" spans="2:19" ht="33">
      <c r="B556" s="121" t="s">
        <v>259</v>
      </c>
      <c r="C556" s="75" t="s">
        <v>83</v>
      </c>
      <c r="D556" s="6" t="s">
        <v>8</v>
      </c>
      <c r="E556" s="6" t="s">
        <v>6</v>
      </c>
      <c r="F556" s="75" t="s">
        <v>500</v>
      </c>
      <c r="G556" s="6" t="s">
        <v>95</v>
      </c>
      <c r="H556" s="7"/>
      <c r="I556" s="7"/>
      <c r="J556" s="7">
        <f>H556+I556</f>
        <v>0</v>
      </c>
      <c r="K556" s="7">
        <f>38.5+0.1</f>
        <v>38.6</v>
      </c>
      <c r="L556" s="7">
        <f>J556+K556</f>
        <v>38.6</v>
      </c>
      <c r="M556" s="7"/>
      <c r="N556" s="7">
        <f>L556+M556</f>
        <v>38.6</v>
      </c>
      <c r="O556" s="7"/>
      <c r="P556" s="7">
        <v>0</v>
      </c>
      <c r="Q556" s="172">
        <f>3579.2+269.4+76.8+0.6</f>
        <v>3926</v>
      </c>
      <c r="R556" s="7">
        <v>3732.1</v>
      </c>
      <c r="S556" s="7">
        <v>2149.1</v>
      </c>
    </row>
    <row r="557" spans="2:19" ht="33" hidden="1">
      <c r="B557" s="125" t="s">
        <v>397</v>
      </c>
      <c r="C557" s="74" t="s">
        <v>83</v>
      </c>
      <c r="D557" s="20" t="s">
        <v>8</v>
      </c>
      <c r="E557" s="20" t="s">
        <v>6</v>
      </c>
      <c r="F557" s="74" t="s">
        <v>381</v>
      </c>
      <c r="G557" s="20"/>
      <c r="H557" s="7">
        <f aca="true" t="shared" si="248" ref="H557:S575">H558</f>
        <v>0</v>
      </c>
      <c r="I557" s="7">
        <f t="shared" si="248"/>
        <v>0</v>
      </c>
      <c r="J557" s="21">
        <f t="shared" si="248"/>
        <v>0</v>
      </c>
      <c r="K557" s="7">
        <f t="shared" si="248"/>
        <v>38.6</v>
      </c>
      <c r="L557" s="21">
        <f t="shared" si="248"/>
        <v>38.6</v>
      </c>
      <c r="M557" s="7">
        <f t="shared" si="248"/>
        <v>0</v>
      </c>
      <c r="N557" s="21">
        <f t="shared" si="248"/>
        <v>38.6</v>
      </c>
      <c r="O557" s="7">
        <f t="shared" si="248"/>
        <v>0</v>
      </c>
      <c r="P557" s="21">
        <f t="shared" si="248"/>
        <v>38.6</v>
      </c>
      <c r="Q557" s="7">
        <f t="shared" si="248"/>
        <v>-38.599999999999994</v>
      </c>
      <c r="R557" s="21">
        <f t="shared" si="248"/>
        <v>0</v>
      </c>
      <c r="S557" s="21">
        <f t="shared" si="248"/>
        <v>0</v>
      </c>
    </row>
    <row r="558" spans="2:19" ht="30.75" customHeight="1" hidden="1">
      <c r="B558" s="125" t="s">
        <v>396</v>
      </c>
      <c r="C558" s="74" t="s">
        <v>83</v>
      </c>
      <c r="D558" s="20" t="s">
        <v>8</v>
      </c>
      <c r="E558" s="20" t="s">
        <v>6</v>
      </c>
      <c r="F558" s="74" t="s">
        <v>384</v>
      </c>
      <c r="G558" s="20"/>
      <c r="H558" s="7">
        <f t="shared" si="248"/>
        <v>0</v>
      </c>
      <c r="I558" s="7">
        <f t="shared" si="248"/>
        <v>0</v>
      </c>
      <c r="J558" s="21">
        <f t="shared" si="248"/>
        <v>0</v>
      </c>
      <c r="K558" s="7">
        <f t="shared" si="248"/>
        <v>38.6</v>
      </c>
      <c r="L558" s="21">
        <f t="shared" si="248"/>
        <v>38.6</v>
      </c>
      <c r="M558" s="7">
        <f t="shared" si="248"/>
        <v>0</v>
      </c>
      <c r="N558" s="21">
        <f t="shared" si="248"/>
        <v>38.6</v>
      </c>
      <c r="O558" s="7">
        <f t="shared" si="248"/>
        <v>0</v>
      </c>
      <c r="P558" s="21">
        <f t="shared" si="248"/>
        <v>38.6</v>
      </c>
      <c r="Q558" s="7">
        <f t="shared" si="248"/>
        <v>-38.599999999999994</v>
      </c>
      <c r="R558" s="21">
        <f t="shared" si="248"/>
        <v>0</v>
      </c>
      <c r="S558" s="21">
        <f t="shared" si="248"/>
        <v>0</v>
      </c>
    </row>
    <row r="559" spans="2:19" ht="30.75" customHeight="1" hidden="1">
      <c r="B559" s="121" t="s">
        <v>259</v>
      </c>
      <c r="C559" s="75" t="s">
        <v>83</v>
      </c>
      <c r="D559" s="6" t="s">
        <v>8</v>
      </c>
      <c r="E559" s="6" t="s">
        <v>6</v>
      </c>
      <c r="F559" s="75" t="s">
        <v>384</v>
      </c>
      <c r="G559" s="6" t="s">
        <v>95</v>
      </c>
      <c r="H559" s="7"/>
      <c r="I559" s="7"/>
      <c r="J559" s="7">
        <f>H559+I559</f>
        <v>0</v>
      </c>
      <c r="K559" s="7">
        <f>38.5+0.1</f>
        <v>38.6</v>
      </c>
      <c r="L559" s="7">
        <f>J559+K559</f>
        <v>38.6</v>
      </c>
      <c r="M559" s="7"/>
      <c r="N559" s="7">
        <f>L559+M559</f>
        <v>38.6</v>
      </c>
      <c r="O559" s="7"/>
      <c r="P559" s="7">
        <f>N559+O559</f>
        <v>38.6</v>
      </c>
      <c r="Q559" s="7">
        <f>38.2-76.8</f>
        <v>-38.599999999999994</v>
      </c>
      <c r="R559" s="7">
        <f>P559+Q559</f>
        <v>0</v>
      </c>
      <c r="S559" s="7">
        <v>0</v>
      </c>
    </row>
    <row r="560" spans="2:19" ht="33" hidden="1">
      <c r="B560" s="125" t="s">
        <v>398</v>
      </c>
      <c r="C560" s="74" t="s">
        <v>83</v>
      </c>
      <c r="D560" s="20" t="s">
        <v>8</v>
      </c>
      <c r="E560" s="20" t="s">
        <v>6</v>
      </c>
      <c r="F560" s="74" t="s">
        <v>382</v>
      </c>
      <c r="G560" s="20"/>
      <c r="H560" s="7">
        <f t="shared" si="248"/>
        <v>0</v>
      </c>
      <c r="I560" s="7">
        <f t="shared" si="248"/>
        <v>1235.6</v>
      </c>
      <c r="J560" s="21">
        <f t="shared" si="248"/>
        <v>1235.6</v>
      </c>
      <c r="K560" s="7">
        <f t="shared" si="248"/>
        <v>-966.1999999999999</v>
      </c>
      <c r="L560" s="21">
        <f t="shared" si="248"/>
        <v>269.4</v>
      </c>
      <c r="M560" s="7">
        <f t="shared" si="248"/>
        <v>0</v>
      </c>
      <c r="N560" s="21">
        <f t="shared" si="248"/>
        <v>269.4</v>
      </c>
      <c r="O560" s="7">
        <f t="shared" si="248"/>
        <v>0</v>
      </c>
      <c r="P560" s="21">
        <f t="shared" si="248"/>
        <v>269.4</v>
      </c>
      <c r="Q560" s="7">
        <f t="shared" si="248"/>
        <v>-269.4</v>
      </c>
      <c r="R560" s="21">
        <f t="shared" si="248"/>
        <v>0</v>
      </c>
      <c r="S560" s="21">
        <f t="shared" si="248"/>
        <v>0</v>
      </c>
    </row>
    <row r="561" spans="2:19" ht="30" customHeight="1" hidden="1">
      <c r="B561" s="125" t="s">
        <v>393</v>
      </c>
      <c r="C561" s="74" t="s">
        <v>83</v>
      </c>
      <c r="D561" s="20" t="s">
        <v>8</v>
      </c>
      <c r="E561" s="20" t="s">
        <v>6</v>
      </c>
      <c r="F561" s="74" t="s">
        <v>473</v>
      </c>
      <c r="G561" s="20"/>
      <c r="H561" s="7">
        <f t="shared" si="248"/>
        <v>0</v>
      </c>
      <c r="I561" s="7">
        <f t="shared" si="248"/>
        <v>1235.6</v>
      </c>
      <c r="J561" s="21">
        <f t="shared" si="248"/>
        <v>1235.6</v>
      </c>
      <c r="K561" s="7">
        <f t="shared" si="248"/>
        <v>-966.1999999999999</v>
      </c>
      <c r="L561" s="21">
        <f t="shared" si="248"/>
        <v>269.4</v>
      </c>
      <c r="M561" s="7">
        <f t="shared" si="248"/>
        <v>0</v>
      </c>
      <c r="N561" s="21">
        <f t="shared" si="248"/>
        <v>269.4</v>
      </c>
      <c r="O561" s="7">
        <f t="shared" si="248"/>
        <v>0</v>
      </c>
      <c r="P561" s="21">
        <f t="shared" si="248"/>
        <v>269.4</v>
      </c>
      <c r="Q561" s="7">
        <f t="shared" si="248"/>
        <v>-269.4</v>
      </c>
      <c r="R561" s="21">
        <f t="shared" si="248"/>
        <v>0</v>
      </c>
      <c r="S561" s="21">
        <f t="shared" si="248"/>
        <v>0</v>
      </c>
    </row>
    <row r="562" spans="2:19" ht="30.75" customHeight="1" hidden="1">
      <c r="B562" s="121" t="s">
        <v>259</v>
      </c>
      <c r="C562" s="75" t="s">
        <v>83</v>
      </c>
      <c r="D562" s="6" t="s">
        <v>8</v>
      </c>
      <c r="E562" s="6" t="s">
        <v>6</v>
      </c>
      <c r="F562" s="75" t="s">
        <v>473</v>
      </c>
      <c r="G562" s="6" t="s">
        <v>95</v>
      </c>
      <c r="H562" s="7"/>
      <c r="I562" s="7">
        <v>1235.6</v>
      </c>
      <c r="J562" s="7">
        <f>H562+I562</f>
        <v>1235.6</v>
      </c>
      <c r="K562" s="7">
        <f>269.4-1235.6</f>
        <v>-966.1999999999999</v>
      </c>
      <c r="L562" s="7">
        <f>J562+K562</f>
        <v>269.4</v>
      </c>
      <c r="M562" s="7"/>
      <c r="N562" s="7">
        <f>L562+M562</f>
        <v>269.4</v>
      </c>
      <c r="O562" s="7"/>
      <c r="P562" s="7">
        <f>N562+O562</f>
        <v>269.4</v>
      </c>
      <c r="Q562" s="7">
        <v>-269.4</v>
      </c>
      <c r="R562" s="7">
        <f>P562+Q562</f>
        <v>0</v>
      </c>
      <c r="S562" s="7">
        <v>0</v>
      </c>
    </row>
    <row r="563" spans="2:19" ht="48" customHeight="1" hidden="1">
      <c r="B563" s="125" t="s">
        <v>399</v>
      </c>
      <c r="C563" s="74" t="s">
        <v>83</v>
      </c>
      <c r="D563" s="20" t="s">
        <v>8</v>
      </c>
      <c r="E563" s="20" t="s">
        <v>6</v>
      </c>
      <c r="F563" s="74" t="s">
        <v>383</v>
      </c>
      <c r="G563" s="20"/>
      <c r="H563" s="7">
        <f t="shared" si="248"/>
        <v>0</v>
      </c>
      <c r="I563" s="7">
        <f t="shared" si="248"/>
        <v>11120.4</v>
      </c>
      <c r="J563" s="21">
        <f t="shared" si="248"/>
        <v>11120.4</v>
      </c>
      <c r="K563" s="7">
        <f t="shared" si="248"/>
        <v>-7541.2</v>
      </c>
      <c r="L563" s="21">
        <f t="shared" si="248"/>
        <v>3579.2</v>
      </c>
      <c r="M563" s="7">
        <f t="shared" si="248"/>
        <v>0</v>
      </c>
      <c r="N563" s="21">
        <f t="shared" si="248"/>
        <v>3579.2</v>
      </c>
      <c r="O563" s="7">
        <f t="shared" si="248"/>
        <v>0</v>
      </c>
      <c r="P563" s="21">
        <f t="shared" si="248"/>
        <v>3579.2</v>
      </c>
      <c r="Q563" s="7">
        <f t="shared" si="248"/>
        <v>-3579.2</v>
      </c>
      <c r="R563" s="21">
        <f t="shared" si="248"/>
        <v>0</v>
      </c>
      <c r="S563" s="21">
        <f t="shared" si="248"/>
        <v>0</v>
      </c>
    </row>
    <row r="564" spans="2:19" ht="15.75" customHeight="1" hidden="1">
      <c r="B564" s="125" t="s">
        <v>410</v>
      </c>
      <c r="C564" s="74" t="s">
        <v>83</v>
      </c>
      <c r="D564" s="20" t="s">
        <v>8</v>
      </c>
      <c r="E564" s="20" t="s">
        <v>6</v>
      </c>
      <c r="F564" s="74" t="s">
        <v>474</v>
      </c>
      <c r="G564" s="20"/>
      <c r="H564" s="7">
        <f t="shared" si="248"/>
        <v>0</v>
      </c>
      <c r="I564" s="7">
        <f t="shared" si="248"/>
        <v>11120.4</v>
      </c>
      <c r="J564" s="21">
        <f t="shared" si="248"/>
        <v>11120.4</v>
      </c>
      <c r="K564" s="7">
        <f t="shared" si="248"/>
        <v>-7541.2</v>
      </c>
      <c r="L564" s="21">
        <f t="shared" si="248"/>
        <v>3579.2</v>
      </c>
      <c r="M564" s="7">
        <f t="shared" si="248"/>
        <v>0</v>
      </c>
      <c r="N564" s="21">
        <f t="shared" si="248"/>
        <v>3579.2</v>
      </c>
      <c r="O564" s="7">
        <f t="shared" si="248"/>
        <v>0</v>
      </c>
      <c r="P564" s="21">
        <f t="shared" si="248"/>
        <v>3579.2</v>
      </c>
      <c r="Q564" s="21">
        <f t="shared" si="248"/>
        <v>-3579.2</v>
      </c>
      <c r="R564" s="21">
        <f t="shared" si="248"/>
        <v>0</v>
      </c>
      <c r="S564" s="21">
        <f t="shared" si="248"/>
        <v>0</v>
      </c>
    </row>
    <row r="565" spans="2:19" ht="30.75" customHeight="1" hidden="1">
      <c r="B565" s="121" t="s">
        <v>259</v>
      </c>
      <c r="C565" s="75" t="s">
        <v>83</v>
      </c>
      <c r="D565" s="6" t="s">
        <v>8</v>
      </c>
      <c r="E565" s="6" t="s">
        <v>6</v>
      </c>
      <c r="F565" s="75" t="s">
        <v>474</v>
      </c>
      <c r="G565" s="6" t="s">
        <v>95</v>
      </c>
      <c r="H565" s="7"/>
      <c r="I565" s="7">
        <f>12356-1235.6</f>
        <v>11120.4</v>
      </c>
      <c r="J565" s="7">
        <f>H565+I565</f>
        <v>11120.4</v>
      </c>
      <c r="K565" s="7">
        <f>3579.2-11120.4</f>
        <v>-7541.2</v>
      </c>
      <c r="L565" s="7">
        <f>J565+K565</f>
        <v>3579.2</v>
      </c>
      <c r="M565" s="7"/>
      <c r="N565" s="7">
        <f>L565+M565</f>
        <v>3579.2</v>
      </c>
      <c r="O565" s="7"/>
      <c r="P565" s="7">
        <f>N565+O565</f>
        <v>3579.2</v>
      </c>
      <c r="Q565" s="7">
        <v>-3579.2</v>
      </c>
      <c r="R565" s="7">
        <f>P565+Q565</f>
        <v>0</v>
      </c>
      <c r="S565" s="7">
        <v>0</v>
      </c>
    </row>
    <row r="566" spans="2:19" ht="30.75" customHeight="1">
      <c r="B566" s="125" t="s">
        <v>504</v>
      </c>
      <c r="C566" s="74" t="s">
        <v>83</v>
      </c>
      <c r="D566" s="20" t="s">
        <v>8</v>
      </c>
      <c r="E566" s="20" t="s">
        <v>6</v>
      </c>
      <c r="F566" s="74" t="s">
        <v>502</v>
      </c>
      <c r="G566" s="20"/>
      <c r="H566" s="7">
        <f t="shared" si="248"/>
        <v>0</v>
      </c>
      <c r="I566" s="7">
        <f t="shared" si="248"/>
        <v>0</v>
      </c>
      <c r="J566" s="21">
        <f t="shared" si="248"/>
        <v>0</v>
      </c>
      <c r="K566" s="7">
        <f t="shared" si="248"/>
        <v>91.6</v>
      </c>
      <c r="L566" s="21">
        <f t="shared" si="248"/>
        <v>91.6</v>
      </c>
      <c r="M566" s="7">
        <f t="shared" si="248"/>
        <v>0</v>
      </c>
      <c r="N566" s="21">
        <f t="shared" si="248"/>
        <v>91.6</v>
      </c>
      <c r="O566" s="7">
        <f t="shared" si="248"/>
        <v>0</v>
      </c>
      <c r="P566" s="21">
        <f t="shared" si="248"/>
        <v>0</v>
      </c>
      <c r="Q566" s="7">
        <f t="shared" si="248"/>
        <v>8667.2</v>
      </c>
      <c r="R566" s="21">
        <f t="shared" si="248"/>
        <v>8861.1</v>
      </c>
      <c r="S566" s="21">
        <f t="shared" si="248"/>
        <v>2715</v>
      </c>
    </row>
    <row r="567" spans="2:19" ht="30.75" customHeight="1">
      <c r="B567" s="125" t="s">
        <v>410</v>
      </c>
      <c r="C567" s="74" t="s">
        <v>83</v>
      </c>
      <c r="D567" s="20" t="s">
        <v>8</v>
      </c>
      <c r="E567" s="20" t="s">
        <v>6</v>
      </c>
      <c r="F567" s="74" t="s">
        <v>503</v>
      </c>
      <c r="G567" s="20"/>
      <c r="H567" s="7">
        <f t="shared" si="248"/>
        <v>0</v>
      </c>
      <c r="I567" s="7">
        <f t="shared" si="248"/>
        <v>0</v>
      </c>
      <c r="J567" s="21">
        <f t="shared" si="248"/>
        <v>0</v>
      </c>
      <c r="K567" s="7">
        <f t="shared" si="248"/>
        <v>91.6</v>
      </c>
      <c r="L567" s="21">
        <f t="shared" si="248"/>
        <v>91.6</v>
      </c>
      <c r="M567" s="7">
        <f t="shared" si="248"/>
        <v>0</v>
      </c>
      <c r="N567" s="21">
        <f t="shared" si="248"/>
        <v>91.6</v>
      </c>
      <c r="O567" s="7">
        <f t="shared" si="248"/>
        <v>0</v>
      </c>
      <c r="P567" s="21">
        <f t="shared" si="248"/>
        <v>0</v>
      </c>
      <c r="Q567" s="7">
        <f t="shared" si="248"/>
        <v>8667.2</v>
      </c>
      <c r="R567" s="21">
        <f t="shared" si="248"/>
        <v>8861.1</v>
      </c>
      <c r="S567" s="21">
        <f t="shared" si="248"/>
        <v>2715</v>
      </c>
    </row>
    <row r="568" spans="2:19" ht="30.75" customHeight="1">
      <c r="B568" s="121" t="s">
        <v>259</v>
      </c>
      <c r="C568" s="75" t="s">
        <v>83</v>
      </c>
      <c r="D568" s="6" t="s">
        <v>8</v>
      </c>
      <c r="E568" s="6" t="s">
        <v>6</v>
      </c>
      <c r="F568" s="75" t="s">
        <v>503</v>
      </c>
      <c r="G568" s="6" t="s">
        <v>95</v>
      </c>
      <c r="H568" s="7"/>
      <c r="I568" s="7"/>
      <c r="J568" s="7">
        <f>H568+I568</f>
        <v>0</v>
      </c>
      <c r="K568" s="7">
        <v>91.6</v>
      </c>
      <c r="L568" s="7">
        <f>J568+K568</f>
        <v>91.6</v>
      </c>
      <c r="M568" s="7"/>
      <c r="N568" s="7">
        <f>L568+M568</f>
        <v>91.6</v>
      </c>
      <c r="O568" s="7"/>
      <c r="P568" s="7">
        <v>0</v>
      </c>
      <c r="Q568" s="172">
        <f>7911.9+146.3+595.5+13.5</f>
        <v>8667.2</v>
      </c>
      <c r="R568" s="7">
        <v>8861.1</v>
      </c>
      <c r="S568" s="7">
        <v>2715</v>
      </c>
    </row>
    <row r="569" spans="2:19" ht="33" hidden="1">
      <c r="B569" s="125" t="s">
        <v>468</v>
      </c>
      <c r="C569" s="74" t="s">
        <v>83</v>
      </c>
      <c r="D569" s="20" t="s">
        <v>8</v>
      </c>
      <c r="E569" s="20" t="s">
        <v>6</v>
      </c>
      <c r="F569" s="74" t="s">
        <v>385</v>
      </c>
      <c r="G569" s="20"/>
      <c r="H569" s="7">
        <f t="shared" si="248"/>
        <v>0</v>
      </c>
      <c r="I569" s="7">
        <f t="shared" si="248"/>
        <v>0</v>
      </c>
      <c r="J569" s="21">
        <f t="shared" si="248"/>
        <v>0</v>
      </c>
      <c r="K569" s="7">
        <f t="shared" si="248"/>
        <v>91.6</v>
      </c>
      <c r="L569" s="21">
        <f t="shared" si="248"/>
        <v>91.6</v>
      </c>
      <c r="M569" s="7">
        <f t="shared" si="248"/>
        <v>0</v>
      </c>
      <c r="N569" s="21">
        <f t="shared" si="248"/>
        <v>91.6</v>
      </c>
      <c r="O569" s="7">
        <f t="shared" si="248"/>
        <v>0</v>
      </c>
      <c r="P569" s="21">
        <f t="shared" si="248"/>
        <v>91.6</v>
      </c>
      <c r="Q569" s="7">
        <f t="shared" si="248"/>
        <v>-91.60000000000001</v>
      </c>
      <c r="R569" s="21">
        <f t="shared" si="248"/>
        <v>0</v>
      </c>
      <c r="S569" s="21">
        <f t="shared" si="248"/>
        <v>0</v>
      </c>
    </row>
    <row r="570" spans="2:19" ht="30.75" customHeight="1" hidden="1">
      <c r="B570" s="125" t="s">
        <v>396</v>
      </c>
      <c r="C570" s="74" t="s">
        <v>83</v>
      </c>
      <c r="D570" s="20" t="s">
        <v>8</v>
      </c>
      <c r="E570" s="20" t="s">
        <v>6</v>
      </c>
      <c r="F570" s="74" t="s">
        <v>386</v>
      </c>
      <c r="G570" s="20"/>
      <c r="H570" s="7">
        <f t="shared" si="248"/>
        <v>0</v>
      </c>
      <c r="I570" s="7">
        <f t="shared" si="248"/>
        <v>0</v>
      </c>
      <c r="J570" s="21">
        <f t="shared" si="248"/>
        <v>0</v>
      </c>
      <c r="K570" s="7">
        <f t="shared" si="248"/>
        <v>91.6</v>
      </c>
      <c r="L570" s="21">
        <f t="shared" si="248"/>
        <v>91.6</v>
      </c>
      <c r="M570" s="7">
        <f t="shared" si="248"/>
        <v>0</v>
      </c>
      <c r="N570" s="21">
        <f t="shared" si="248"/>
        <v>91.6</v>
      </c>
      <c r="O570" s="7">
        <f t="shared" si="248"/>
        <v>0</v>
      </c>
      <c r="P570" s="21">
        <f t="shared" si="248"/>
        <v>91.6</v>
      </c>
      <c r="Q570" s="7">
        <f t="shared" si="248"/>
        <v>-91.60000000000001</v>
      </c>
      <c r="R570" s="21">
        <f t="shared" si="248"/>
        <v>0</v>
      </c>
      <c r="S570" s="21">
        <f t="shared" si="248"/>
        <v>0</v>
      </c>
    </row>
    <row r="571" spans="2:19" ht="30.75" customHeight="1" hidden="1">
      <c r="B571" s="121" t="s">
        <v>259</v>
      </c>
      <c r="C571" s="75" t="s">
        <v>83</v>
      </c>
      <c r="D571" s="6" t="s">
        <v>8</v>
      </c>
      <c r="E571" s="6" t="s">
        <v>6</v>
      </c>
      <c r="F571" s="75" t="s">
        <v>386</v>
      </c>
      <c r="G571" s="6" t="s">
        <v>95</v>
      </c>
      <c r="H571" s="7"/>
      <c r="I571" s="7"/>
      <c r="J571" s="7">
        <f>H571+I571</f>
        <v>0</v>
      </c>
      <c r="K571" s="7">
        <v>91.6</v>
      </c>
      <c r="L571" s="7">
        <f>J571+K571</f>
        <v>91.6</v>
      </c>
      <c r="M571" s="7"/>
      <c r="N571" s="7">
        <f>L571+M571</f>
        <v>91.6</v>
      </c>
      <c r="O571" s="7"/>
      <c r="P571" s="7">
        <f>N571+O571</f>
        <v>91.6</v>
      </c>
      <c r="Q571" s="7">
        <f>54.7-146.3</f>
        <v>-91.60000000000001</v>
      </c>
      <c r="R571" s="7">
        <f>P571+Q571</f>
        <v>0</v>
      </c>
      <c r="S571" s="7">
        <v>0</v>
      </c>
    </row>
    <row r="572" spans="2:19" ht="47.25" customHeight="1" hidden="1">
      <c r="B572" s="125" t="s">
        <v>469</v>
      </c>
      <c r="C572" s="74" t="s">
        <v>83</v>
      </c>
      <c r="D572" s="20" t="s">
        <v>8</v>
      </c>
      <c r="E572" s="20" t="s">
        <v>6</v>
      </c>
      <c r="F572" s="74" t="s">
        <v>387</v>
      </c>
      <c r="G572" s="20"/>
      <c r="H572" s="7">
        <f t="shared" si="248"/>
        <v>0</v>
      </c>
      <c r="I572" s="7">
        <f t="shared" si="248"/>
        <v>0</v>
      </c>
      <c r="J572" s="21">
        <f t="shared" si="248"/>
        <v>0</v>
      </c>
      <c r="K572" s="7">
        <f t="shared" si="248"/>
        <v>595.5</v>
      </c>
      <c r="L572" s="21">
        <f t="shared" si="248"/>
        <v>595.5</v>
      </c>
      <c r="M572" s="7">
        <f t="shared" si="248"/>
        <v>0</v>
      </c>
      <c r="N572" s="21">
        <f t="shared" si="248"/>
        <v>595.5</v>
      </c>
      <c r="O572" s="7">
        <f t="shared" si="248"/>
        <v>0</v>
      </c>
      <c r="P572" s="21">
        <f t="shared" si="248"/>
        <v>595.5</v>
      </c>
      <c r="Q572" s="7">
        <f t="shared" si="248"/>
        <v>-595.5</v>
      </c>
      <c r="R572" s="21">
        <f t="shared" si="248"/>
        <v>0</v>
      </c>
      <c r="S572" s="21">
        <f t="shared" si="248"/>
        <v>0</v>
      </c>
    </row>
    <row r="573" spans="2:19" ht="15.75" customHeight="1" hidden="1">
      <c r="B573" s="125" t="s">
        <v>410</v>
      </c>
      <c r="C573" s="74" t="s">
        <v>83</v>
      </c>
      <c r="D573" s="20" t="s">
        <v>8</v>
      </c>
      <c r="E573" s="20" t="s">
        <v>6</v>
      </c>
      <c r="F573" s="74" t="s">
        <v>475</v>
      </c>
      <c r="G573" s="20"/>
      <c r="H573" s="7">
        <f t="shared" si="248"/>
        <v>0</v>
      </c>
      <c r="I573" s="7">
        <f t="shared" si="248"/>
        <v>0</v>
      </c>
      <c r="J573" s="21">
        <f t="shared" si="248"/>
        <v>0</v>
      </c>
      <c r="K573" s="7">
        <f t="shared" si="248"/>
        <v>595.5</v>
      </c>
      <c r="L573" s="21">
        <f t="shared" si="248"/>
        <v>595.5</v>
      </c>
      <c r="M573" s="7">
        <f t="shared" si="248"/>
        <v>0</v>
      </c>
      <c r="N573" s="21">
        <f t="shared" si="248"/>
        <v>595.5</v>
      </c>
      <c r="O573" s="7">
        <f t="shared" si="248"/>
        <v>0</v>
      </c>
      <c r="P573" s="21">
        <f t="shared" si="248"/>
        <v>595.5</v>
      </c>
      <c r="Q573" s="7">
        <f t="shared" si="248"/>
        <v>-595.5</v>
      </c>
      <c r="R573" s="21">
        <f t="shared" si="248"/>
        <v>0</v>
      </c>
      <c r="S573" s="21">
        <f t="shared" si="248"/>
        <v>0</v>
      </c>
    </row>
    <row r="574" spans="2:19" ht="30.75" customHeight="1" hidden="1">
      <c r="B574" s="121" t="s">
        <v>259</v>
      </c>
      <c r="C574" s="75" t="s">
        <v>83</v>
      </c>
      <c r="D574" s="6" t="s">
        <v>8</v>
      </c>
      <c r="E574" s="6" t="s">
        <v>6</v>
      </c>
      <c r="F574" s="75" t="s">
        <v>475</v>
      </c>
      <c r="G574" s="6" t="s">
        <v>95</v>
      </c>
      <c r="H574" s="7"/>
      <c r="I574" s="7"/>
      <c r="J574" s="7">
        <f>H574+I574</f>
        <v>0</v>
      </c>
      <c r="K574" s="7">
        <v>595.5</v>
      </c>
      <c r="L574" s="7">
        <f>J574+K574</f>
        <v>595.5</v>
      </c>
      <c r="M574" s="7"/>
      <c r="N574" s="7">
        <f>L574+M574</f>
        <v>595.5</v>
      </c>
      <c r="O574" s="7"/>
      <c r="P574" s="7">
        <f>N574+O574</f>
        <v>595.5</v>
      </c>
      <c r="Q574" s="7">
        <v>-595.5</v>
      </c>
      <c r="R574" s="7">
        <f>P574+Q574</f>
        <v>0</v>
      </c>
      <c r="S574" s="7">
        <v>0</v>
      </c>
    </row>
    <row r="575" spans="2:19" ht="33" hidden="1">
      <c r="B575" s="125" t="s">
        <v>470</v>
      </c>
      <c r="C575" s="74" t="s">
        <v>83</v>
      </c>
      <c r="D575" s="20" t="s">
        <v>8</v>
      </c>
      <c r="E575" s="20" t="s">
        <v>6</v>
      </c>
      <c r="F575" s="74" t="s">
        <v>388</v>
      </c>
      <c r="G575" s="20"/>
      <c r="H575" s="7">
        <f t="shared" si="248"/>
        <v>0</v>
      </c>
      <c r="I575" s="7">
        <f t="shared" si="248"/>
        <v>0</v>
      </c>
      <c r="J575" s="21">
        <f t="shared" si="248"/>
        <v>0</v>
      </c>
      <c r="K575" s="7">
        <f t="shared" si="248"/>
        <v>7911.9</v>
      </c>
      <c r="L575" s="21">
        <f t="shared" si="248"/>
        <v>7911.9</v>
      </c>
      <c r="M575" s="7">
        <f t="shared" si="248"/>
        <v>0</v>
      </c>
      <c r="N575" s="21">
        <f t="shared" si="248"/>
        <v>7911.9</v>
      </c>
      <c r="O575" s="7">
        <f t="shared" si="248"/>
        <v>0</v>
      </c>
      <c r="P575" s="21">
        <f t="shared" si="248"/>
        <v>7911.9</v>
      </c>
      <c r="Q575" s="7">
        <f t="shared" si="248"/>
        <v>-7911.9</v>
      </c>
      <c r="R575" s="21">
        <f t="shared" si="248"/>
        <v>0</v>
      </c>
      <c r="S575" s="21">
        <f t="shared" si="248"/>
        <v>0</v>
      </c>
    </row>
    <row r="576" spans="2:19" ht="17.25" customHeight="1" hidden="1">
      <c r="B576" s="125" t="s">
        <v>410</v>
      </c>
      <c r="C576" s="74" t="s">
        <v>83</v>
      </c>
      <c r="D576" s="20" t="s">
        <v>8</v>
      </c>
      <c r="E576" s="20" t="s">
        <v>6</v>
      </c>
      <c r="F576" s="74" t="s">
        <v>476</v>
      </c>
      <c r="G576" s="20"/>
      <c r="H576" s="7">
        <f aca="true" t="shared" si="249" ref="H576:S576">H577</f>
        <v>0</v>
      </c>
      <c r="I576" s="7">
        <f t="shared" si="249"/>
        <v>0</v>
      </c>
      <c r="J576" s="21">
        <f t="shared" si="249"/>
        <v>0</v>
      </c>
      <c r="K576" s="7">
        <f t="shared" si="249"/>
        <v>7911.9</v>
      </c>
      <c r="L576" s="21">
        <f t="shared" si="249"/>
        <v>7911.9</v>
      </c>
      <c r="M576" s="7">
        <f t="shared" si="249"/>
        <v>0</v>
      </c>
      <c r="N576" s="21">
        <f t="shared" si="249"/>
        <v>7911.9</v>
      </c>
      <c r="O576" s="7">
        <f t="shared" si="249"/>
        <v>0</v>
      </c>
      <c r="P576" s="21">
        <f t="shared" si="249"/>
        <v>7911.9</v>
      </c>
      <c r="Q576" s="7">
        <f t="shared" si="249"/>
        <v>-7911.9</v>
      </c>
      <c r="R576" s="21">
        <f t="shared" si="249"/>
        <v>0</v>
      </c>
      <c r="S576" s="21">
        <f t="shared" si="249"/>
        <v>0</v>
      </c>
    </row>
    <row r="577" spans="2:19" ht="30.75" customHeight="1" hidden="1">
      <c r="B577" s="121" t="s">
        <v>259</v>
      </c>
      <c r="C577" s="75" t="s">
        <v>83</v>
      </c>
      <c r="D577" s="6" t="s">
        <v>8</v>
      </c>
      <c r="E577" s="6" t="s">
        <v>6</v>
      </c>
      <c r="F577" s="75" t="s">
        <v>476</v>
      </c>
      <c r="G577" s="6" t="s">
        <v>95</v>
      </c>
      <c r="H577" s="7"/>
      <c r="I577" s="7"/>
      <c r="J577" s="7">
        <f>H577+I577</f>
        <v>0</v>
      </c>
      <c r="K577" s="7">
        <v>7911.9</v>
      </c>
      <c r="L577" s="7">
        <f>J577+K577</f>
        <v>7911.9</v>
      </c>
      <c r="M577" s="7"/>
      <c r="N577" s="7">
        <f>L577+M577</f>
        <v>7911.9</v>
      </c>
      <c r="O577" s="7"/>
      <c r="P577" s="7">
        <f>N577+O577</f>
        <v>7911.9</v>
      </c>
      <c r="Q577" s="7">
        <v>-7911.9</v>
      </c>
      <c r="R577" s="7">
        <f>P577+Q577</f>
        <v>0</v>
      </c>
      <c r="S577" s="7">
        <v>0</v>
      </c>
    </row>
    <row r="578" spans="2:19" ht="30.75" customHeight="1" hidden="1">
      <c r="B578" s="125" t="s">
        <v>400</v>
      </c>
      <c r="C578" s="74" t="s">
        <v>83</v>
      </c>
      <c r="D578" s="20" t="s">
        <v>8</v>
      </c>
      <c r="E578" s="20" t="s">
        <v>6</v>
      </c>
      <c r="F578" s="74" t="s">
        <v>389</v>
      </c>
      <c r="G578" s="20"/>
      <c r="H578" s="7">
        <f aca="true" t="shared" si="250" ref="H578:S579">H579</f>
        <v>0</v>
      </c>
      <c r="I578" s="7">
        <f t="shared" si="250"/>
        <v>0</v>
      </c>
      <c r="J578" s="21">
        <f t="shared" si="250"/>
        <v>0</v>
      </c>
      <c r="K578" s="7">
        <f t="shared" si="250"/>
        <v>0</v>
      </c>
      <c r="L578" s="21">
        <f t="shared" si="250"/>
        <v>0</v>
      </c>
      <c r="M578" s="7">
        <f t="shared" si="250"/>
        <v>0</v>
      </c>
      <c r="N578" s="21">
        <f t="shared" si="250"/>
        <v>0</v>
      </c>
      <c r="O578" s="7">
        <f t="shared" si="250"/>
        <v>0</v>
      </c>
      <c r="P578" s="21">
        <f t="shared" si="250"/>
        <v>0</v>
      </c>
      <c r="Q578" s="7">
        <f t="shared" si="250"/>
        <v>0</v>
      </c>
      <c r="R578" s="21">
        <f t="shared" si="250"/>
        <v>0</v>
      </c>
      <c r="S578" s="21">
        <f t="shared" si="250"/>
        <v>0</v>
      </c>
    </row>
    <row r="579" spans="2:19" ht="30.75" customHeight="1" hidden="1">
      <c r="B579" s="125" t="s">
        <v>395</v>
      </c>
      <c r="C579" s="74" t="s">
        <v>83</v>
      </c>
      <c r="D579" s="20" t="s">
        <v>8</v>
      </c>
      <c r="E579" s="20" t="s">
        <v>6</v>
      </c>
      <c r="F579" s="74" t="s">
        <v>392</v>
      </c>
      <c r="G579" s="20"/>
      <c r="H579" s="7">
        <f t="shared" si="250"/>
        <v>0</v>
      </c>
      <c r="I579" s="7">
        <f t="shared" si="250"/>
        <v>0</v>
      </c>
      <c r="J579" s="21">
        <f t="shared" si="250"/>
        <v>0</v>
      </c>
      <c r="K579" s="7">
        <f t="shared" si="250"/>
        <v>0</v>
      </c>
      <c r="L579" s="21">
        <f t="shared" si="250"/>
        <v>0</v>
      </c>
      <c r="M579" s="7">
        <f t="shared" si="250"/>
        <v>0</v>
      </c>
      <c r="N579" s="21">
        <f t="shared" si="250"/>
        <v>0</v>
      </c>
      <c r="O579" s="7">
        <f t="shared" si="250"/>
        <v>0</v>
      </c>
      <c r="P579" s="21">
        <f t="shared" si="250"/>
        <v>0</v>
      </c>
      <c r="Q579" s="7">
        <f t="shared" si="250"/>
        <v>0</v>
      </c>
      <c r="R579" s="21">
        <f t="shared" si="250"/>
        <v>0</v>
      </c>
      <c r="S579" s="21">
        <f t="shared" si="250"/>
        <v>0</v>
      </c>
    </row>
    <row r="580" spans="2:19" ht="30.75" customHeight="1" hidden="1">
      <c r="B580" s="121" t="s">
        <v>259</v>
      </c>
      <c r="C580" s="75" t="s">
        <v>83</v>
      </c>
      <c r="D580" s="6" t="s">
        <v>8</v>
      </c>
      <c r="E580" s="6" t="s">
        <v>6</v>
      </c>
      <c r="F580" s="75" t="s">
        <v>392</v>
      </c>
      <c r="G580" s="6" t="s">
        <v>95</v>
      </c>
      <c r="H580" s="7"/>
      <c r="I580" s="7"/>
      <c r="J580" s="7">
        <f>H580+I580</f>
        <v>0</v>
      </c>
      <c r="K580" s="7"/>
      <c r="L580" s="7">
        <f>J580+K580</f>
        <v>0</v>
      </c>
      <c r="M580" s="7"/>
      <c r="N580" s="7">
        <f>L580+M580</f>
        <v>0</v>
      </c>
      <c r="O580" s="7"/>
      <c r="P580" s="7">
        <f>N580+O580</f>
        <v>0</v>
      </c>
      <c r="Q580" s="7"/>
      <c r="R580" s="7">
        <f>P580+Q580</f>
        <v>0</v>
      </c>
      <c r="S580" s="7">
        <f>Q580+R580</f>
        <v>0</v>
      </c>
    </row>
    <row r="581" spans="2:19" ht="30.75" customHeight="1" hidden="1">
      <c r="B581" s="125" t="s">
        <v>402</v>
      </c>
      <c r="C581" s="74" t="s">
        <v>83</v>
      </c>
      <c r="D581" s="20" t="s">
        <v>8</v>
      </c>
      <c r="E581" s="20" t="s">
        <v>6</v>
      </c>
      <c r="F581" s="74" t="s">
        <v>390</v>
      </c>
      <c r="G581" s="20"/>
      <c r="H581" s="7">
        <f aca="true" t="shared" si="251" ref="H581:S582">H582</f>
        <v>0</v>
      </c>
      <c r="I581" s="7">
        <f t="shared" si="251"/>
        <v>35.1</v>
      </c>
      <c r="J581" s="21">
        <f t="shared" si="251"/>
        <v>35.1</v>
      </c>
      <c r="K581" s="7">
        <f t="shared" si="251"/>
        <v>-35.1</v>
      </c>
      <c r="L581" s="21">
        <f t="shared" si="251"/>
        <v>0</v>
      </c>
      <c r="M581" s="7">
        <f t="shared" si="251"/>
        <v>0</v>
      </c>
      <c r="N581" s="21">
        <f t="shared" si="251"/>
        <v>0</v>
      </c>
      <c r="O581" s="7">
        <f t="shared" si="251"/>
        <v>0</v>
      </c>
      <c r="P581" s="21">
        <f t="shared" si="251"/>
        <v>0</v>
      </c>
      <c r="Q581" s="7">
        <f t="shared" si="251"/>
        <v>0</v>
      </c>
      <c r="R581" s="21">
        <f t="shared" si="251"/>
        <v>0</v>
      </c>
      <c r="S581" s="21">
        <f t="shared" si="251"/>
        <v>0</v>
      </c>
    </row>
    <row r="582" spans="2:19" ht="30.75" customHeight="1" hidden="1">
      <c r="B582" s="125" t="s">
        <v>394</v>
      </c>
      <c r="C582" s="74" t="s">
        <v>83</v>
      </c>
      <c r="D582" s="20" t="s">
        <v>8</v>
      </c>
      <c r="E582" s="20" t="s">
        <v>6</v>
      </c>
      <c r="F582" s="74" t="s">
        <v>477</v>
      </c>
      <c r="G582" s="20"/>
      <c r="H582" s="7">
        <f t="shared" si="251"/>
        <v>0</v>
      </c>
      <c r="I582" s="7">
        <f t="shared" si="251"/>
        <v>35.1</v>
      </c>
      <c r="J582" s="21">
        <f t="shared" si="251"/>
        <v>35.1</v>
      </c>
      <c r="K582" s="7">
        <f t="shared" si="251"/>
        <v>-35.1</v>
      </c>
      <c r="L582" s="21">
        <f t="shared" si="251"/>
        <v>0</v>
      </c>
      <c r="M582" s="7">
        <f t="shared" si="251"/>
        <v>0</v>
      </c>
      <c r="N582" s="21">
        <f t="shared" si="251"/>
        <v>0</v>
      </c>
      <c r="O582" s="7">
        <f t="shared" si="251"/>
        <v>0</v>
      </c>
      <c r="P582" s="21">
        <f t="shared" si="251"/>
        <v>0</v>
      </c>
      <c r="Q582" s="7">
        <f t="shared" si="251"/>
        <v>0</v>
      </c>
      <c r="R582" s="21">
        <f t="shared" si="251"/>
        <v>0</v>
      </c>
      <c r="S582" s="21">
        <f t="shared" si="251"/>
        <v>0</v>
      </c>
    </row>
    <row r="583" spans="2:19" ht="30.75" customHeight="1" hidden="1">
      <c r="B583" s="121" t="s">
        <v>259</v>
      </c>
      <c r="C583" s="75" t="s">
        <v>83</v>
      </c>
      <c r="D583" s="6" t="s">
        <v>8</v>
      </c>
      <c r="E583" s="6" t="s">
        <v>6</v>
      </c>
      <c r="F583" s="75" t="s">
        <v>477</v>
      </c>
      <c r="G583" s="6" t="s">
        <v>95</v>
      </c>
      <c r="H583" s="7"/>
      <c r="I583" s="7">
        <v>35.1</v>
      </c>
      <c r="J583" s="7">
        <f>H583+I583</f>
        <v>35.1</v>
      </c>
      <c r="K583" s="7">
        <v>-35.1</v>
      </c>
      <c r="L583" s="7">
        <f>J583+K583</f>
        <v>0</v>
      </c>
      <c r="M583" s="7"/>
      <c r="N583" s="7">
        <f>L583+M583</f>
        <v>0</v>
      </c>
      <c r="O583" s="7"/>
      <c r="P583" s="7">
        <f>N583+O583</f>
        <v>0</v>
      </c>
      <c r="Q583" s="7"/>
      <c r="R583" s="7">
        <f>P583+Q583</f>
        <v>0</v>
      </c>
      <c r="S583" s="7">
        <f>Q583+R583</f>
        <v>0</v>
      </c>
    </row>
    <row r="584" spans="2:19" ht="30.75" customHeight="1" hidden="1">
      <c r="B584" s="125" t="s">
        <v>401</v>
      </c>
      <c r="C584" s="74" t="s">
        <v>83</v>
      </c>
      <c r="D584" s="20" t="s">
        <v>8</v>
      </c>
      <c r="E584" s="20" t="s">
        <v>6</v>
      </c>
      <c r="F584" s="74" t="s">
        <v>391</v>
      </c>
      <c r="G584" s="20"/>
      <c r="H584" s="7">
        <f aca="true" t="shared" si="252" ref="H584:S585">H585</f>
        <v>0</v>
      </c>
      <c r="I584" s="7">
        <f t="shared" si="252"/>
        <v>316</v>
      </c>
      <c r="J584" s="21">
        <f t="shared" si="252"/>
        <v>316</v>
      </c>
      <c r="K584" s="7">
        <f t="shared" si="252"/>
        <v>-316</v>
      </c>
      <c r="L584" s="21">
        <f t="shared" si="252"/>
        <v>0</v>
      </c>
      <c r="M584" s="7">
        <f t="shared" si="252"/>
        <v>0</v>
      </c>
      <c r="N584" s="21">
        <f t="shared" si="252"/>
        <v>0</v>
      </c>
      <c r="O584" s="7">
        <f t="shared" si="252"/>
        <v>0</v>
      </c>
      <c r="P584" s="21">
        <f t="shared" si="252"/>
        <v>0</v>
      </c>
      <c r="Q584" s="7">
        <f t="shared" si="252"/>
        <v>0</v>
      </c>
      <c r="R584" s="21">
        <f t="shared" si="252"/>
        <v>0</v>
      </c>
      <c r="S584" s="21">
        <f t="shared" si="252"/>
        <v>0</v>
      </c>
    </row>
    <row r="585" spans="2:19" ht="30.75" customHeight="1" hidden="1">
      <c r="B585" s="125" t="s">
        <v>394</v>
      </c>
      <c r="C585" s="74" t="s">
        <v>83</v>
      </c>
      <c r="D585" s="20" t="s">
        <v>8</v>
      </c>
      <c r="E585" s="20" t="s">
        <v>6</v>
      </c>
      <c r="F585" s="74" t="s">
        <v>478</v>
      </c>
      <c r="G585" s="20"/>
      <c r="H585" s="7">
        <f t="shared" si="252"/>
        <v>0</v>
      </c>
      <c r="I585" s="7">
        <f t="shared" si="252"/>
        <v>316</v>
      </c>
      <c r="J585" s="21">
        <f t="shared" si="252"/>
        <v>316</v>
      </c>
      <c r="K585" s="7">
        <f t="shared" si="252"/>
        <v>-316</v>
      </c>
      <c r="L585" s="21">
        <f t="shared" si="252"/>
        <v>0</v>
      </c>
      <c r="M585" s="7">
        <f t="shared" si="252"/>
        <v>0</v>
      </c>
      <c r="N585" s="21">
        <f t="shared" si="252"/>
        <v>0</v>
      </c>
      <c r="O585" s="7">
        <f t="shared" si="252"/>
        <v>0</v>
      </c>
      <c r="P585" s="21">
        <f t="shared" si="252"/>
        <v>0</v>
      </c>
      <c r="Q585" s="7">
        <f t="shared" si="252"/>
        <v>0</v>
      </c>
      <c r="R585" s="21">
        <f t="shared" si="252"/>
        <v>0</v>
      </c>
      <c r="S585" s="21">
        <f t="shared" si="252"/>
        <v>0</v>
      </c>
    </row>
    <row r="586" spans="2:19" ht="30.75" customHeight="1" hidden="1">
      <c r="B586" s="121" t="s">
        <v>259</v>
      </c>
      <c r="C586" s="75" t="s">
        <v>83</v>
      </c>
      <c r="D586" s="6" t="s">
        <v>8</v>
      </c>
      <c r="E586" s="6" t="s">
        <v>6</v>
      </c>
      <c r="F586" s="75" t="s">
        <v>478</v>
      </c>
      <c r="G586" s="6" t="s">
        <v>95</v>
      </c>
      <c r="H586" s="7"/>
      <c r="I586" s="7">
        <f>351.1-35.1</f>
        <v>316</v>
      </c>
      <c r="J586" s="7">
        <f>H586+I586</f>
        <v>316</v>
      </c>
      <c r="K586" s="7">
        <v>-316</v>
      </c>
      <c r="L586" s="7">
        <f>J586+K586</f>
        <v>0</v>
      </c>
      <c r="M586" s="7"/>
      <c r="N586" s="7">
        <f>L586+M586</f>
        <v>0</v>
      </c>
      <c r="O586" s="7"/>
      <c r="P586" s="7">
        <f>N586+O586</f>
        <v>0</v>
      </c>
      <c r="Q586" s="7"/>
      <c r="R586" s="7">
        <f>P586+Q586</f>
        <v>0</v>
      </c>
      <c r="S586" s="7">
        <f>Q586+R586</f>
        <v>0</v>
      </c>
    </row>
    <row r="587" spans="1:19" ht="15.75" customHeight="1">
      <c r="A587" s="60">
        <v>1</v>
      </c>
      <c r="B587" s="28" t="s">
        <v>118</v>
      </c>
      <c r="C587" s="74">
        <v>303</v>
      </c>
      <c r="D587" s="20" t="s">
        <v>8</v>
      </c>
      <c r="E587" s="20" t="s">
        <v>6</v>
      </c>
      <c r="F587" s="74" t="s">
        <v>237</v>
      </c>
      <c r="G587" s="20"/>
      <c r="H587" s="21">
        <f aca="true" t="shared" si="253" ref="H587:S587">H588</f>
        <v>7092.6</v>
      </c>
      <c r="I587" s="18">
        <f t="shared" si="253"/>
        <v>0</v>
      </c>
      <c r="J587" s="21">
        <f t="shared" si="253"/>
        <v>7092.6</v>
      </c>
      <c r="K587" s="18">
        <f t="shared" si="253"/>
        <v>0</v>
      </c>
      <c r="L587" s="21">
        <f t="shared" si="253"/>
        <v>7092.6</v>
      </c>
      <c r="M587" s="18">
        <f t="shared" si="253"/>
        <v>0</v>
      </c>
      <c r="N587" s="21">
        <f t="shared" si="253"/>
        <v>7092.6</v>
      </c>
      <c r="O587" s="18">
        <f t="shared" si="253"/>
        <v>0</v>
      </c>
      <c r="P587" s="21">
        <f t="shared" si="253"/>
        <v>7092.6</v>
      </c>
      <c r="Q587" s="18">
        <f t="shared" si="253"/>
        <v>0</v>
      </c>
      <c r="R587" s="21">
        <f t="shared" si="253"/>
        <v>7092.6</v>
      </c>
      <c r="S587" s="21">
        <f t="shared" si="253"/>
        <v>3461.7000000000003</v>
      </c>
    </row>
    <row r="588" spans="1:19" ht="15.75" customHeight="1">
      <c r="A588" s="60">
        <v>1</v>
      </c>
      <c r="B588" s="28" t="s">
        <v>124</v>
      </c>
      <c r="C588" s="74">
        <v>303</v>
      </c>
      <c r="D588" s="20" t="s">
        <v>8</v>
      </c>
      <c r="E588" s="20" t="s">
        <v>6</v>
      </c>
      <c r="F588" s="74" t="s">
        <v>238</v>
      </c>
      <c r="G588" s="20"/>
      <c r="H588" s="21">
        <f aca="true" t="shared" si="254" ref="H588:N588">H589+H591+H593+H595</f>
        <v>7092.6</v>
      </c>
      <c r="I588" s="21">
        <f t="shared" si="254"/>
        <v>0</v>
      </c>
      <c r="J588" s="21">
        <f t="shared" si="254"/>
        <v>7092.6</v>
      </c>
      <c r="K588" s="21">
        <f t="shared" si="254"/>
        <v>0</v>
      </c>
      <c r="L588" s="21">
        <f t="shared" si="254"/>
        <v>7092.6</v>
      </c>
      <c r="M588" s="21">
        <f t="shared" si="254"/>
        <v>0</v>
      </c>
      <c r="N588" s="21">
        <f t="shared" si="254"/>
        <v>7092.6</v>
      </c>
      <c r="O588" s="21">
        <f>O589+O591+O593+O595</f>
        <v>0</v>
      </c>
      <c r="P588" s="21">
        <f>P589+P591+P593+P595</f>
        <v>7092.6</v>
      </c>
      <c r="Q588" s="21">
        <f>Q589+Q591+Q593+Q595</f>
        <v>0</v>
      </c>
      <c r="R588" s="21">
        <f>R589+R591+R593+R595</f>
        <v>7092.6</v>
      </c>
      <c r="S588" s="21">
        <f>S589+S591+S593+S595</f>
        <v>3461.7000000000003</v>
      </c>
    </row>
    <row r="589" spans="1:19" ht="17.25">
      <c r="A589" s="60">
        <v>1</v>
      </c>
      <c r="B589" s="25" t="s">
        <v>47</v>
      </c>
      <c r="C589" s="74">
        <v>303</v>
      </c>
      <c r="D589" s="20" t="s">
        <v>8</v>
      </c>
      <c r="E589" s="20" t="s">
        <v>6</v>
      </c>
      <c r="F589" s="74" t="s">
        <v>242</v>
      </c>
      <c r="G589" s="20"/>
      <c r="H589" s="21">
        <f aca="true" t="shared" si="255" ref="H589:S589">H590</f>
        <v>1661.6</v>
      </c>
      <c r="I589" s="112">
        <f t="shared" si="255"/>
        <v>0</v>
      </c>
      <c r="J589" s="21">
        <f t="shared" si="255"/>
        <v>1661.6</v>
      </c>
      <c r="K589" s="112">
        <f t="shared" si="255"/>
        <v>0</v>
      </c>
      <c r="L589" s="21">
        <f t="shared" si="255"/>
        <v>1661.6</v>
      </c>
      <c r="M589" s="112">
        <f t="shared" si="255"/>
        <v>0</v>
      </c>
      <c r="N589" s="21">
        <f t="shared" si="255"/>
        <v>1661.6</v>
      </c>
      <c r="O589" s="112">
        <f t="shared" si="255"/>
        <v>0</v>
      </c>
      <c r="P589" s="21">
        <f t="shared" si="255"/>
        <v>1661.6</v>
      </c>
      <c r="Q589" s="112">
        <f t="shared" si="255"/>
        <v>0</v>
      </c>
      <c r="R589" s="21">
        <f t="shared" si="255"/>
        <v>1661.6</v>
      </c>
      <c r="S589" s="21">
        <f t="shared" si="255"/>
        <v>707.5</v>
      </c>
    </row>
    <row r="590" spans="1:19" ht="30.75" customHeight="1">
      <c r="A590" s="60">
        <v>1</v>
      </c>
      <c r="B590" s="121" t="s">
        <v>259</v>
      </c>
      <c r="C590" s="78">
        <v>303</v>
      </c>
      <c r="D590" s="6" t="s">
        <v>8</v>
      </c>
      <c r="E590" s="6" t="s">
        <v>6</v>
      </c>
      <c r="F590" s="78" t="s">
        <v>242</v>
      </c>
      <c r="G590" s="6" t="s">
        <v>95</v>
      </c>
      <c r="H590" s="172">
        <v>1661.6</v>
      </c>
      <c r="I590" s="172"/>
      <c r="J590" s="7">
        <f>H590+I590</f>
        <v>1661.6</v>
      </c>
      <c r="K590" s="172"/>
      <c r="L590" s="7">
        <f>J590+K590</f>
        <v>1661.6</v>
      </c>
      <c r="M590" s="172"/>
      <c r="N590" s="7">
        <f>L590+M590</f>
        <v>1661.6</v>
      </c>
      <c r="O590" s="172"/>
      <c r="P590" s="7">
        <f>N590+O590</f>
        <v>1661.6</v>
      </c>
      <c r="Q590" s="172">
        <v>0</v>
      </c>
      <c r="R590" s="7">
        <f>P590+Q590</f>
        <v>1661.6</v>
      </c>
      <c r="S590" s="7">
        <v>707.5</v>
      </c>
    </row>
    <row r="591" spans="1:19" ht="17.25">
      <c r="A591" s="60">
        <v>1</v>
      </c>
      <c r="B591" s="30" t="s">
        <v>49</v>
      </c>
      <c r="C591" s="90">
        <v>303</v>
      </c>
      <c r="D591" s="31" t="s">
        <v>8</v>
      </c>
      <c r="E591" s="31" t="s">
        <v>6</v>
      </c>
      <c r="F591" s="90" t="s">
        <v>243</v>
      </c>
      <c r="G591" s="31"/>
      <c r="H591" s="21">
        <f aca="true" t="shared" si="256" ref="H591:S591">H592</f>
        <v>381</v>
      </c>
      <c r="I591" s="112">
        <f t="shared" si="256"/>
        <v>0</v>
      </c>
      <c r="J591" s="21">
        <f t="shared" si="256"/>
        <v>381</v>
      </c>
      <c r="K591" s="112">
        <f t="shared" si="256"/>
        <v>0</v>
      </c>
      <c r="L591" s="21">
        <f t="shared" si="256"/>
        <v>381</v>
      </c>
      <c r="M591" s="112">
        <f t="shared" si="256"/>
        <v>0</v>
      </c>
      <c r="N591" s="21">
        <f t="shared" si="256"/>
        <v>381</v>
      </c>
      <c r="O591" s="112">
        <f t="shared" si="256"/>
        <v>0</v>
      </c>
      <c r="P591" s="21">
        <f t="shared" si="256"/>
        <v>381</v>
      </c>
      <c r="Q591" s="112">
        <f t="shared" si="256"/>
        <v>0</v>
      </c>
      <c r="R591" s="21">
        <f t="shared" si="256"/>
        <v>381</v>
      </c>
      <c r="S591" s="21">
        <f t="shared" si="256"/>
        <v>70.4</v>
      </c>
    </row>
    <row r="592" spans="1:19" ht="31.5" customHeight="1">
      <c r="A592" s="60">
        <v>1</v>
      </c>
      <c r="B592" s="121" t="s">
        <v>259</v>
      </c>
      <c r="C592" s="79">
        <v>303</v>
      </c>
      <c r="D592" s="32" t="s">
        <v>8</v>
      </c>
      <c r="E592" s="32" t="s">
        <v>6</v>
      </c>
      <c r="F592" s="79" t="s">
        <v>243</v>
      </c>
      <c r="G592" s="32" t="s">
        <v>95</v>
      </c>
      <c r="H592" s="7">
        <v>381</v>
      </c>
      <c r="I592" s="7"/>
      <c r="J592" s="7">
        <f>H592+I592</f>
        <v>381</v>
      </c>
      <c r="K592" s="7"/>
      <c r="L592" s="7">
        <f>J592+K592</f>
        <v>381</v>
      </c>
      <c r="M592" s="7"/>
      <c r="N592" s="7">
        <f>L592+M592</f>
        <v>381</v>
      </c>
      <c r="O592" s="7"/>
      <c r="P592" s="7">
        <f>N592+O592</f>
        <v>381</v>
      </c>
      <c r="Q592" s="7">
        <v>0</v>
      </c>
      <c r="R592" s="7">
        <f>P592+Q592</f>
        <v>381</v>
      </c>
      <c r="S592" s="7">
        <v>70.4</v>
      </c>
    </row>
    <row r="593" spans="1:19" ht="31.5" customHeight="1">
      <c r="A593" s="60">
        <v>1</v>
      </c>
      <c r="B593" s="30" t="s">
        <v>53</v>
      </c>
      <c r="C593" s="90">
        <v>303</v>
      </c>
      <c r="D593" s="31" t="s">
        <v>8</v>
      </c>
      <c r="E593" s="31" t="s">
        <v>6</v>
      </c>
      <c r="F593" s="90" t="s">
        <v>244</v>
      </c>
      <c r="G593" s="31"/>
      <c r="H593" s="21">
        <f aca="true" t="shared" si="257" ref="H593:S593">H594</f>
        <v>5050</v>
      </c>
      <c r="I593" s="112">
        <f t="shared" si="257"/>
        <v>0</v>
      </c>
      <c r="J593" s="21">
        <f t="shared" si="257"/>
        <v>5050</v>
      </c>
      <c r="K593" s="112">
        <f t="shared" si="257"/>
        <v>0</v>
      </c>
      <c r="L593" s="21">
        <f t="shared" si="257"/>
        <v>5050</v>
      </c>
      <c r="M593" s="112">
        <f t="shared" si="257"/>
        <v>0</v>
      </c>
      <c r="N593" s="21">
        <f t="shared" si="257"/>
        <v>5050</v>
      </c>
      <c r="O593" s="112">
        <f t="shared" si="257"/>
        <v>0</v>
      </c>
      <c r="P593" s="21">
        <f t="shared" si="257"/>
        <v>5050</v>
      </c>
      <c r="Q593" s="112">
        <f t="shared" si="257"/>
        <v>0</v>
      </c>
      <c r="R593" s="21">
        <f t="shared" si="257"/>
        <v>5050</v>
      </c>
      <c r="S593" s="21">
        <f t="shared" si="257"/>
        <v>2683.8</v>
      </c>
    </row>
    <row r="594" spans="1:19" ht="30.75" customHeight="1">
      <c r="A594" s="60">
        <v>1</v>
      </c>
      <c r="B594" s="121" t="s">
        <v>259</v>
      </c>
      <c r="C594" s="79">
        <v>303</v>
      </c>
      <c r="D594" s="32" t="s">
        <v>8</v>
      </c>
      <c r="E594" s="32" t="s">
        <v>6</v>
      </c>
      <c r="F594" s="79" t="s">
        <v>244</v>
      </c>
      <c r="G594" s="32" t="s">
        <v>95</v>
      </c>
      <c r="H594" s="7">
        <v>5050</v>
      </c>
      <c r="I594" s="7"/>
      <c r="J594" s="7">
        <f>H594+I594</f>
        <v>5050</v>
      </c>
      <c r="K594" s="7"/>
      <c r="L594" s="7">
        <f>J594+K594</f>
        <v>5050</v>
      </c>
      <c r="M594" s="7"/>
      <c r="N594" s="7">
        <f>L594+M594</f>
        <v>5050</v>
      </c>
      <c r="O594" s="7"/>
      <c r="P594" s="7">
        <f>N594+O594</f>
        <v>5050</v>
      </c>
      <c r="Q594" s="7">
        <v>0</v>
      </c>
      <c r="R594" s="7">
        <f>P594+Q594</f>
        <v>5050</v>
      </c>
      <c r="S594" s="7">
        <v>2683.8</v>
      </c>
    </row>
    <row r="595" spans="1:19" ht="16.5" customHeight="1" hidden="1">
      <c r="A595" s="60">
        <v>1</v>
      </c>
      <c r="B595" s="125" t="s">
        <v>149</v>
      </c>
      <c r="C595" s="91" t="s">
        <v>83</v>
      </c>
      <c r="D595" s="41" t="s">
        <v>8</v>
      </c>
      <c r="E595" s="41" t="s">
        <v>6</v>
      </c>
      <c r="F595" s="91" t="s">
        <v>245</v>
      </c>
      <c r="G595" s="41"/>
      <c r="H595" s="21">
        <f aca="true" t="shared" si="258" ref="H595:S595">H596</f>
        <v>0</v>
      </c>
      <c r="I595" s="112">
        <f t="shared" si="258"/>
        <v>0</v>
      </c>
      <c r="J595" s="21">
        <f t="shared" si="258"/>
        <v>0</v>
      </c>
      <c r="K595" s="112">
        <f t="shared" si="258"/>
        <v>0</v>
      </c>
      <c r="L595" s="21">
        <f t="shared" si="258"/>
        <v>0</v>
      </c>
      <c r="M595" s="112">
        <f t="shared" si="258"/>
        <v>0</v>
      </c>
      <c r="N595" s="21">
        <f t="shared" si="258"/>
        <v>0</v>
      </c>
      <c r="O595" s="112">
        <f t="shared" si="258"/>
        <v>0</v>
      </c>
      <c r="P595" s="21">
        <f t="shared" si="258"/>
        <v>0</v>
      </c>
      <c r="Q595" s="112">
        <f t="shared" si="258"/>
        <v>0</v>
      </c>
      <c r="R595" s="21">
        <f t="shared" si="258"/>
        <v>0</v>
      </c>
      <c r="S595" s="21">
        <f t="shared" si="258"/>
        <v>0</v>
      </c>
    </row>
    <row r="596" spans="1:19" ht="33" hidden="1">
      <c r="A596" s="60">
        <v>1</v>
      </c>
      <c r="B596" s="121" t="s">
        <v>259</v>
      </c>
      <c r="C596" s="79" t="s">
        <v>83</v>
      </c>
      <c r="D596" s="32" t="s">
        <v>8</v>
      </c>
      <c r="E596" s="32" t="s">
        <v>6</v>
      </c>
      <c r="F596" s="79" t="s">
        <v>245</v>
      </c>
      <c r="G596" s="32" t="s">
        <v>95</v>
      </c>
      <c r="H596" s="21"/>
      <c r="I596" s="31"/>
      <c r="J596" s="21">
        <f>H596+I596</f>
        <v>0</v>
      </c>
      <c r="K596" s="31"/>
      <c r="L596" s="21">
        <f>J596+K596</f>
        <v>0</v>
      </c>
      <c r="M596" s="31"/>
      <c r="N596" s="21">
        <f>L596+M596</f>
        <v>0</v>
      </c>
      <c r="O596" s="31"/>
      <c r="P596" s="21">
        <f>N596+O596</f>
        <v>0</v>
      </c>
      <c r="Q596" s="31"/>
      <c r="R596" s="7">
        <f>P596+Q596</f>
        <v>0</v>
      </c>
      <c r="S596" s="7">
        <f>Q596+R596</f>
        <v>0</v>
      </c>
    </row>
    <row r="597" spans="1:19" ht="17.25">
      <c r="A597" s="60">
        <v>1</v>
      </c>
      <c r="B597" s="24" t="s">
        <v>88</v>
      </c>
      <c r="C597" s="73">
        <v>303</v>
      </c>
      <c r="D597" s="17" t="s">
        <v>8</v>
      </c>
      <c r="E597" s="17" t="s">
        <v>8</v>
      </c>
      <c r="F597" s="73"/>
      <c r="G597" s="17"/>
      <c r="H597" s="18">
        <f aca="true" t="shared" si="259" ref="H597:I599">H598</f>
        <v>0</v>
      </c>
      <c r="I597" s="18">
        <f t="shared" si="259"/>
        <v>0</v>
      </c>
      <c r="J597" s="18">
        <f aca="true" t="shared" si="260" ref="J597:P597">J598+J601</f>
        <v>0</v>
      </c>
      <c r="K597" s="18">
        <f t="shared" si="260"/>
        <v>361.20000000000005</v>
      </c>
      <c r="L597" s="18">
        <f t="shared" si="260"/>
        <v>361.20000000000005</v>
      </c>
      <c r="M597" s="18">
        <f t="shared" si="260"/>
        <v>0</v>
      </c>
      <c r="N597" s="18">
        <f t="shared" si="260"/>
        <v>361.20000000000005</v>
      </c>
      <c r="O597" s="18">
        <f t="shared" si="260"/>
        <v>0</v>
      </c>
      <c r="P597" s="18">
        <f t="shared" si="260"/>
        <v>361.20000000000005</v>
      </c>
      <c r="Q597" s="18">
        <f>Q598+Q601</f>
        <v>3.5</v>
      </c>
      <c r="R597" s="18">
        <f>R598+R601</f>
        <v>364.70000000000005</v>
      </c>
      <c r="S597" s="18">
        <f>S598+S601</f>
        <v>364.7</v>
      </c>
    </row>
    <row r="598" spans="1:19" ht="50.25" hidden="1">
      <c r="A598" s="60">
        <v>1</v>
      </c>
      <c r="B598" s="115" t="s">
        <v>525</v>
      </c>
      <c r="C598" s="74">
        <v>303</v>
      </c>
      <c r="D598" s="20" t="s">
        <v>8</v>
      </c>
      <c r="E598" s="20" t="s">
        <v>8</v>
      </c>
      <c r="F598" s="74" t="s">
        <v>179</v>
      </c>
      <c r="G598" s="20"/>
      <c r="H598" s="42">
        <f t="shared" si="259"/>
        <v>0</v>
      </c>
      <c r="I598" s="137">
        <f t="shared" si="259"/>
        <v>0</v>
      </c>
      <c r="J598" s="42">
        <f aca="true" t="shared" si="261" ref="J598:S599">J599</f>
        <v>0</v>
      </c>
      <c r="K598" s="137">
        <f t="shared" si="261"/>
        <v>0</v>
      </c>
      <c r="L598" s="42">
        <f t="shared" si="261"/>
        <v>0</v>
      </c>
      <c r="M598" s="137">
        <f t="shared" si="261"/>
        <v>0</v>
      </c>
      <c r="N598" s="42">
        <f t="shared" si="261"/>
        <v>0</v>
      </c>
      <c r="O598" s="137">
        <f t="shared" si="261"/>
        <v>0</v>
      </c>
      <c r="P598" s="42">
        <f t="shared" si="261"/>
        <v>0</v>
      </c>
      <c r="Q598" s="137">
        <f t="shared" si="261"/>
        <v>0</v>
      </c>
      <c r="R598" s="42">
        <f t="shared" si="261"/>
        <v>0</v>
      </c>
      <c r="S598" s="42">
        <f t="shared" si="261"/>
        <v>0</v>
      </c>
    </row>
    <row r="599" spans="1:19" ht="17.25" hidden="1">
      <c r="A599" s="60">
        <v>1</v>
      </c>
      <c r="B599" s="25" t="s">
        <v>145</v>
      </c>
      <c r="C599" s="74">
        <v>303</v>
      </c>
      <c r="D599" s="20" t="s">
        <v>8</v>
      </c>
      <c r="E599" s="20" t="s">
        <v>8</v>
      </c>
      <c r="F599" s="74" t="s">
        <v>180</v>
      </c>
      <c r="G599" s="20"/>
      <c r="H599" s="42">
        <f t="shared" si="259"/>
        <v>0</v>
      </c>
      <c r="I599" s="138">
        <f t="shared" si="259"/>
        <v>0</v>
      </c>
      <c r="J599" s="42">
        <f t="shared" si="261"/>
        <v>0</v>
      </c>
      <c r="K599" s="138">
        <f t="shared" si="261"/>
        <v>0</v>
      </c>
      <c r="L599" s="42">
        <f t="shared" si="261"/>
        <v>0</v>
      </c>
      <c r="M599" s="138">
        <f t="shared" si="261"/>
        <v>0</v>
      </c>
      <c r="N599" s="42">
        <f t="shared" si="261"/>
        <v>0</v>
      </c>
      <c r="O599" s="138">
        <f t="shared" si="261"/>
        <v>0</v>
      </c>
      <c r="P599" s="42">
        <f t="shared" si="261"/>
        <v>0</v>
      </c>
      <c r="Q599" s="138">
        <f t="shared" si="261"/>
        <v>0</v>
      </c>
      <c r="R599" s="42">
        <f t="shared" si="261"/>
        <v>0</v>
      </c>
      <c r="S599" s="42">
        <f t="shared" si="261"/>
        <v>0</v>
      </c>
    </row>
    <row r="600" spans="1:19" ht="33" hidden="1">
      <c r="A600" s="60">
        <v>1</v>
      </c>
      <c r="B600" s="121" t="s">
        <v>259</v>
      </c>
      <c r="C600" s="75">
        <v>303</v>
      </c>
      <c r="D600" s="6" t="s">
        <v>8</v>
      </c>
      <c r="E600" s="6" t="s">
        <v>8</v>
      </c>
      <c r="F600" s="75" t="s">
        <v>180</v>
      </c>
      <c r="G600" s="6" t="s">
        <v>95</v>
      </c>
      <c r="H600" s="7"/>
      <c r="I600" s="7"/>
      <c r="J600" s="7">
        <f>H600+I600</f>
        <v>0</v>
      </c>
      <c r="K600" s="7"/>
      <c r="L600" s="7">
        <f>J600+K600</f>
        <v>0</v>
      </c>
      <c r="M600" s="7"/>
      <c r="N600" s="7">
        <f>L600+M600</f>
        <v>0</v>
      </c>
      <c r="O600" s="7"/>
      <c r="P600" s="7">
        <f>N600+O600</f>
        <v>0</v>
      </c>
      <c r="Q600" s="7"/>
      <c r="R600" s="7">
        <f>P600+Q600</f>
        <v>0</v>
      </c>
      <c r="S600" s="7">
        <f>Q600+R600</f>
        <v>0</v>
      </c>
    </row>
    <row r="601" spans="2:19" ht="49.5">
      <c r="B601" s="125" t="s">
        <v>438</v>
      </c>
      <c r="C601" s="74" t="s">
        <v>83</v>
      </c>
      <c r="D601" s="20" t="s">
        <v>8</v>
      </c>
      <c r="E601" s="20" t="s">
        <v>8</v>
      </c>
      <c r="F601" s="74" t="s">
        <v>380</v>
      </c>
      <c r="G601" s="20"/>
      <c r="H601" s="7"/>
      <c r="I601" s="7"/>
      <c r="J601" s="21">
        <f aca="true" t="shared" si="262" ref="J601:O601">J605+J608+J611</f>
        <v>0</v>
      </c>
      <c r="K601" s="21">
        <f t="shared" si="262"/>
        <v>361.20000000000005</v>
      </c>
      <c r="L601" s="21">
        <f t="shared" si="262"/>
        <v>361.20000000000005</v>
      </c>
      <c r="M601" s="21">
        <f t="shared" si="262"/>
        <v>0</v>
      </c>
      <c r="N601" s="21">
        <f t="shared" si="262"/>
        <v>361.20000000000005</v>
      </c>
      <c r="O601" s="21">
        <f t="shared" si="262"/>
        <v>0</v>
      </c>
      <c r="P601" s="21">
        <f>P605+P608+P611+P602</f>
        <v>361.20000000000005</v>
      </c>
      <c r="Q601" s="21">
        <f>Q605+Q608+Q611+Q602</f>
        <v>3.5</v>
      </c>
      <c r="R601" s="21">
        <f>R605+R608+R611+R602</f>
        <v>364.70000000000005</v>
      </c>
      <c r="S601" s="21">
        <f>S605+S608+S611+S602</f>
        <v>364.7</v>
      </c>
    </row>
    <row r="602" spans="2:19" ht="16.5">
      <c r="B602" s="125" t="s">
        <v>495</v>
      </c>
      <c r="C602" s="74" t="s">
        <v>83</v>
      </c>
      <c r="D602" s="20" t="s">
        <v>8</v>
      </c>
      <c r="E602" s="20" t="s">
        <v>8</v>
      </c>
      <c r="F602" s="74" t="s">
        <v>497</v>
      </c>
      <c r="G602" s="20"/>
      <c r="H602" s="7"/>
      <c r="I602" s="7"/>
      <c r="J602" s="21">
        <f aca="true" t="shared" si="263" ref="J602:S606">J603</f>
        <v>0</v>
      </c>
      <c r="K602" s="7">
        <f t="shared" si="263"/>
        <v>10</v>
      </c>
      <c r="L602" s="21">
        <f t="shared" si="263"/>
        <v>10</v>
      </c>
      <c r="M602" s="7">
        <f t="shared" si="263"/>
        <v>0</v>
      </c>
      <c r="N602" s="21">
        <f t="shared" si="263"/>
        <v>10</v>
      </c>
      <c r="O602" s="7">
        <f t="shared" si="263"/>
        <v>0</v>
      </c>
      <c r="P602" s="21">
        <f>P603</f>
        <v>0</v>
      </c>
      <c r="Q602" s="7">
        <f t="shared" si="263"/>
        <v>364.70000000000005</v>
      </c>
      <c r="R602" s="21">
        <f t="shared" si="263"/>
        <v>364.70000000000005</v>
      </c>
      <c r="S602" s="21">
        <f t="shared" si="263"/>
        <v>364.7</v>
      </c>
    </row>
    <row r="603" spans="2:19" ht="33">
      <c r="B603" s="125" t="s">
        <v>496</v>
      </c>
      <c r="C603" s="74" t="s">
        <v>83</v>
      </c>
      <c r="D603" s="20" t="s">
        <v>8</v>
      </c>
      <c r="E603" s="20" t="s">
        <v>8</v>
      </c>
      <c r="F603" s="74" t="s">
        <v>498</v>
      </c>
      <c r="G603" s="20"/>
      <c r="H603" s="7"/>
      <c r="I603" s="7"/>
      <c r="J603" s="21">
        <f aca="true" t="shared" si="264" ref="J603:O603">J605</f>
        <v>0</v>
      </c>
      <c r="K603" s="7">
        <f t="shared" si="264"/>
        <v>10</v>
      </c>
      <c r="L603" s="21">
        <f t="shared" si="264"/>
        <v>10</v>
      </c>
      <c r="M603" s="7">
        <f t="shared" si="264"/>
        <v>0</v>
      </c>
      <c r="N603" s="21">
        <f t="shared" si="264"/>
        <v>10</v>
      </c>
      <c r="O603" s="7">
        <f t="shared" si="264"/>
        <v>0</v>
      </c>
      <c r="P603" s="21">
        <f>P604</f>
        <v>0</v>
      </c>
      <c r="Q603" s="7">
        <f>Q604</f>
        <v>364.70000000000005</v>
      </c>
      <c r="R603" s="7">
        <f>R604</f>
        <v>364.70000000000005</v>
      </c>
      <c r="S603" s="7">
        <f>S604</f>
        <v>364.7</v>
      </c>
    </row>
    <row r="604" spans="2:19" ht="33">
      <c r="B604" s="121" t="s">
        <v>259</v>
      </c>
      <c r="C604" s="75" t="s">
        <v>83</v>
      </c>
      <c r="D604" s="6" t="s">
        <v>8</v>
      </c>
      <c r="E604" s="6" t="s">
        <v>8</v>
      </c>
      <c r="F604" s="75" t="s">
        <v>498</v>
      </c>
      <c r="G604" s="6" t="s">
        <v>95</v>
      </c>
      <c r="H604" s="7"/>
      <c r="I604" s="7"/>
      <c r="J604" s="7">
        <f>H604+I604</f>
        <v>0</v>
      </c>
      <c r="K604" s="7">
        <f>10.1-0.1</f>
        <v>10</v>
      </c>
      <c r="L604" s="7">
        <f>J604+K604</f>
        <v>10</v>
      </c>
      <c r="M604" s="7"/>
      <c r="N604" s="7">
        <f>L604+M604</f>
        <v>10</v>
      </c>
      <c r="O604" s="7"/>
      <c r="P604" s="7">
        <v>0</v>
      </c>
      <c r="Q604" s="7">
        <f>326.6+13.5+24.6</f>
        <v>364.70000000000005</v>
      </c>
      <c r="R604" s="7">
        <f>P604+Q604</f>
        <v>364.70000000000005</v>
      </c>
      <c r="S604" s="7">
        <v>364.7</v>
      </c>
    </row>
    <row r="605" spans="2:19" ht="33" hidden="1">
      <c r="B605" s="125" t="s">
        <v>400</v>
      </c>
      <c r="C605" s="74" t="s">
        <v>83</v>
      </c>
      <c r="D605" s="20" t="s">
        <v>8</v>
      </c>
      <c r="E605" s="20" t="s">
        <v>8</v>
      </c>
      <c r="F605" s="74" t="s">
        <v>389</v>
      </c>
      <c r="G605" s="20"/>
      <c r="H605" s="7"/>
      <c r="I605" s="7"/>
      <c r="J605" s="21">
        <f t="shared" si="263"/>
        <v>0</v>
      </c>
      <c r="K605" s="7">
        <f t="shared" si="263"/>
        <v>10</v>
      </c>
      <c r="L605" s="21">
        <f t="shared" si="263"/>
        <v>10</v>
      </c>
      <c r="M605" s="7">
        <f t="shared" si="263"/>
        <v>0</v>
      </c>
      <c r="N605" s="21">
        <f t="shared" si="263"/>
        <v>10</v>
      </c>
      <c r="O605" s="7">
        <f t="shared" si="263"/>
        <v>0</v>
      </c>
      <c r="P605" s="21">
        <f t="shared" si="263"/>
        <v>10</v>
      </c>
      <c r="Q605" s="7">
        <f t="shared" si="263"/>
        <v>-10</v>
      </c>
      <c r="R605" s="21">
        <f t="shared" si="263"/>
        <v>0</v>
      </c>
      <c r="S605" s="21">
        <f t="shared" si="263"/>
        <v>0</v>
      </c>
    </row>
    <row r="606" spans="2:19" ht="31.5" customHeight="1" hidden="1">
      <c r="B606" s="125" t="s">
        <v>395</v>
      </c>
      <c r="C606" s="74" t="s">
        <v>83</v>
      </c>
      <c r="D606" s="20" t="s">
        <v>8</v>
      </c>
      <c r="E606" s="20" t="s">
        <v>8</v>
      </c>
      <c r="F606" s="74" t="s">
        <v>392</v>
      </c>
      <c r="G606" s="20"/>
      <c r="H606" s="7"/>
      <c r="I606" s="7"/>
      <c r="J606" s="21">
        <f t="shared" si="263"/>
        <v>0</v>
      </c>
      <c r="K606" s="7">
        <f t="shared" si="263"/>
        <v>10</v>
      </c>
      <c r="L606" s="21">
        <f t="shared" si="263"/>
        <v>10</v>
      </c>
      <c r="M606" s="7">
        <f t="shared" si="263"/>
        <v>0</v>
      </c>
      <c r="N606" s="21">
        <f t="shared" si="263"/>
        <v>10</v>
      </c>
      <c r="O606" s="7">
        <f t="shared" si="263"/>
        <v>0</v>
      </c>
      <c r="P606" s="21">
        <f t="shared" si="263"/>
        <v>10</v>
      </c>
      <c r="Q606" s="7">
        <f t="shared" si="263"/>
        <v>-10</v>
      </c>
      <c r="R606" s="21">
        <f t="shared" si="263"/>
        <v>0</v>
      </c>
      <c r="S606" s="21">
        <f t="shared" si="263"/>
        <v>0</v>
      </c>
    </row>
    <row r="607" spans="2:19" ht="33" hidden="1">
      <c r="B607" s="121" t="s">
        <v>259</v>
      </c>
      <c r="C607" s="75" t="s">
        <v>83</v>
      </c>
      <c r="D607" s="6" t="s">
        <v>8</v>
      </c>
      <c r="E607" s="6" t="s">
        <v>8</v>
      </c>
      <c r="F607" s="75" t="s">
        <v>392</v>
      </c>
      <c r="G607" s="6" t="s">
        <v>95</v>
      </c>
      <c r="H607" s="7"/>
      <c r="I607" s="7"/>
      <c r="J607" s="7">
        <f>H607+I607</f>
        <v>0</v>
      </c>
      <c r="K607" s="7">
        <f>10.1-0.1</f>
        <v>10</v>
      </c>
      <c r="L607" s="7">
        <f>J607+K607</f>
        <v>10</v>
      </c>
      <c r="M607" s="7"/>
      <c r="N607" s="7">
        <f>L607+M607</f>
        <v>10</v>
      </c>
      <c r="O607" s="7"/>
      <c r="P607" s="7">
        <f>N607+O607</f>
        <v>10</v>
      </c>
      <c r="Q607" s="7">
        <f>3.5-13.5</f>
        <v>-10</v>
      </c>
      <c r="R607" s="7">
        <f>P607+Q607</f>
        <v>0</v>
      </c>
      <c r="S607" s="7">
        <v>0</v>
      </c>
    </row>
    <row r="608" spans="2:19" ht="33" hidden="1">
      <c r="B608" s="125" t="s">
        <v>402</v>
      </c>
      <c r="C608" s="74" t="s">
        <v>83</v>
      </c>
      <c r="D608" s="20" t="s">
        <v>8</v>
      </c>
      <c r="E608" s="20" t="s">
        <v>8</v>
      </c>
      <c r="F608" s="74" t="s">
        <v>390</v>
      </c>
      <c r="G608" s="20"/>
      <c r="H608" s="7"/>
      <c r="I608" s="7"/>
      <c r="J608" s="21">
        <f aca="true" t="shared" si="265" ref="J608:S609">J609</f>
        <v>0</v>
      </c>
      <c r="K608" s="7">
        <f t="shared" si="265"/>
        <v>24.6</v>
      </c>
      <c r="L608" s="21">
        <f t="shared" si="265"/>
        <v>24.6</v>
      </c>
      <c r="M608" s="7">
        <f t="shared" si="265"/>
        <v>0</v>
      </c>
      <c r="N608" s="21">
        <f t="shared" si="265"/>
        <v>24.6</v>
      </c>
      <c r="O608" s="7">
        <f t="shared" si="265"/>
        <v>0</v>
      </c>
      <c r="P608" s="21">
        <f t="shared" si="265"/>
        <v>24.6</v>
      </c>
      <c r="Q608" s="7">
        <f t="shared" si="265"/>
        <v>-24.6</v>
      </c>
      <c r="R608" s="21">
        <f t="shared" si="265"/>
        <v>0</v>
      </c>
      <c r="S608" s="21">
        <f t="shared" si="265"/>
        <v>0</v>
      </c>
    </row>
    <row r="609" spans="2:19" ht="33" hidden="1">
      <c r="B609" s="125" t="s">
        <v>394</v>
      </c>
      <c r="C609" s="74" t="s">
        <v>83</v>
      </c>
      <c r="D609" s="20" t="s">
        <v>8</v>
      </c>
      <c r="E609" s="20" t="s">
        <v>8</v>
      </c>
      <c r="F609" s="74" t="s">
        <v>477</v>
      </c>
      <c r="G609" s="20"/>
      <c r="H609" s="7"/>
      <c r="I609" s="7"/>
      <c r="J609" s="21">
        <f t="shared" si="265"/>
        <v>0</v>
      </c>
      <c r="K609" s="7">
        <f t="shared" si="265"/>
        <v>24.6</v>
      </c>
      <c r="L609" s="21">
        <f t="shared" si="265"/>
        <v>24.6</v>
      </c>
      <c r="M609" s="7">
        <f t="shared" si="265"/>
        <v>0</v>
      </c>
      <c r="N609" s="21">
        <f t="shared" si="265"/>
        <v>24.6</v>
      </c>
      <c r="O609" s="7">
        <f t="shared" si="265"/>
        <v>0</v>
      </c>
      <c r="P609" s="21">
        <f t="shared" si="265"/>
        <v>24.6</v>
      </c>
      <c r="Q609" s="7">
        <f t="shared" si="265"/>
        <v>-24.6</v>
      </c>
      <c r="R609" s="21">
        <f t="shared" si="265"/>
        <v>0</v>
      </c>
      <c r="S609" s="21">
        <f t="shared" si="265"/>
        <v>0</v>
      </c>
    </row>
    <row r="610" spans="2:19" ht="33" hidden="1">
      <c r="B610" s="121" t="s">
        <v>259</v>
      </c>
      <c r="C610" s="75" t="s">
        <v>83</v>
      </c>
      <c r="D610" s="6" t="s">
        <v>8</v>
      </c>
      <c r="E610" s="6" t="s">
        <v>8</v>
      </c>
      <c r="F610" s="75" t="s">
        <v>477</v>
      </c>
      <c r="G610" s="6" t="s">
        <v>95</v>
      </c>
      <c r="H610" s="7"/>
      <c r="I610" s="7"/>
      <c r="J610" s="7">
        <f>H610+I610</f>
        <v>0</v>
      </c>
      <c r="K610" s="7">
        <v>24.6</v>
      </c>
      <c r="L610" s="7">
        <f>J610+K610</f>
        <v>24.6</v>
      </c>
      <c r="M610" s="7"/>
      <c r="N610" s="7">
        <f>L610+M610</f>
        <v>24.6</v>
      </c>
      <c r="O610" s="7"/>
      <c r="P610" s="7">
        <f>N610+O610</f>
        <v>24.6</v>
      </c>
      <c r="Q610" s="7">
        <v>-24.6</v>
      </c>
      <c r="R610" s="7">
        <f>P610+Q610</f>
        <v>0</v>
      </c>
      <c r="S610" s="7">
        <v>0</v>
      </c>
    </row>
    <row r="611" spans="2:19" ht="33" hidden="1">
      <c r="B611" s="125" t="s">
        <v>401</v>
      </c>
      <c r="C611" s="74" t="s">
        <v>83</v>
      </c>
      <c r="D611" s="20" t="s">
        <v>8</v>
      </c>
      <c r="E611" s="20" t="s">
        <v>8</v>
      </c>
      <c r="F611" s="74" t="s">
        <v>391</v>
      </c>
      <c r="G611" s="20"/>
      <c r="H611" s="7"/>
      <c r="I611" s="7"/>
      <c r="J611" s="21">
        <f aca="true" t="shared" si="266" ref="J611:S612">J612</f>
        <v>0</v>
      </c>
      <c r="K611" s="7">
        <f t="shared" si="266"/>
        <v>326.6</v>
      </c>
      <c r="L611" s="21">
        <f t="shared" si="266"/>
        <v>326.6</v>
      </c>
      <c r="M611" s="7">
        <f t="shared" si="266"/>
        <v>0</v>
      </c>
      <c r="N611" s="21">
        <f t="shared" si="266"/>
        <v>326.6</v>
      </c>
      <c r="O611" s="7">
        <f t="shared" si="266"/>
        <v>0</v>
      </c>
      <c r="P611" s="21">
        <f t="shared" si="266"/>
        <v>326.6</v>
      </c>
      <c r="Q611" s="7">
        <f t="shared" si="266"/>
        <v>-326.6</v>
      </c>
      <c r="R611" s="21">
        <f t="shared" si="266"/>
        <v>0</v>
      </c>
      <c r="S611" s="21">
        <f t="shared" si="266"/>
        <v>0</v>
      </c>
    </row>
    <row r="612" spans="2:19" ht="33" hidden="1">
      <c r="B612" s="125" t="s">
        <v>394</v>
      </c>
      <c r="C612" s="74" t="s">
        <v>83</v>
      </c>
      <c r="D612" s="20" t="s">
        <v>8</v>
      </c>
      <c r="E612" s="20" t="s">
        <v>8</v>
      </c>
      <c r="F612" s="74" t="s">
        <v>478</v>
      </c>
      <c r="G612" s="20"/>
      <c r="H612" s="7"/>
      <c r="I612" s="7"/>
      <c r="J612" s="21">
        <f t="shared" si="266"/>
        <v>0</v>
      </c>
      <c r="K612" s="7">
        <f t="shared" si="266"/>
        <v>326.6</v>
      </c>
      <c r="L612" s="21">
        <f t="shared" si="266"/>
        <v>326.6</v>
      </c>
      <c r="M612" s="7">
        <f t="shared" si="266"/>
        <v>0</v>
      </c>
      <c r="N612" s="21">
        <f t="shared" si="266"/>
        <v>326.6</v>
      </c>
      <c r="O612" s="7">
        <f t="shared" si="266"/>
        <v>0</v>
      </c>
      <c r="P612" s="21">
        <f t="shared" si="266"/>
        <v>326.6</v>
      </c>
      <c r="Q612" s="7">
        <f t="shared" si="266"/>
        <v>-326.6</v>
      </c>
      <c r="R612" s="21">
        <f t="shared" si="266"/>
        <v>0</v>
      </c>
      <c r="S612" s="21">
        <f t="shared" si="266"/>
        <v>0</v>
      </c>
    </row>
    <row r="613" spans="2:19" ht="33" hidden="1">
      <c r="B613" s="121" t="s">
        <v>259</v>
      </c>
      <c r="C613" s="75" t="s">
        <v>83</v>
      </c>
      <c r="D613" s="6" t="s">
        <v>8</v>
      </c>
      <c r="E613" s="6" t="s">
        <v>8</v>
      </c>
      <c r="F613" s="75" t="s">
        <v>478</v>
      </c>
      <c r="G613" s="6" t="s">
        <v>95</v>
      </c>
      <c r="H613" s="7"/>
      <c r="I613" s="7"/>
      <c r="J613" s="7">
        <f>H613+I613</f>
        <v>0</v>
      </c>
      <c r="K613" s="7">
        <v>326.6</v>
      </c>
      <c r="L613" s="7">
        <f>J613+K613</f>
        <v>326.6</v>
      </c>
      <c r="M613" s="7"/>
      <c r="N613" s="7">
        <f>L613+M613</f>
        <v>326.6</v>
      </c>
      <c r="O613" s="7"/>
      <c r="P613" s="7">
        <f>N613+O613</f>
        <v>326.6</v>
      </c>
      <c r="Q613" s="7">
        <v>-326.6</v>
      </c>
      <c r="R613" s="7">
        <f>P613+Q613</f>
        <v>0</v>
      </c>
      <c r="S613" s="7">
        <v>0</v>
      </c>
    </row>
    <row r="614" spans="1:19" ht="16.5">
      <c r="A614" s="60">
        <v>1</v>
      </c>
      <c r="B614" s="40" t="s">
        <v>22</v>
      </c>
      <c r="C614" s="72">
        <v>303</v>
      </c>
      <c r="D614" s="13" t="s">
        <v>10</v>
      </c>
      <c r="E614" s="13"/>
      <c r="F614" s="72"/>
      <c r="G614" s="13"/>
      <c r="H614" s="14">
        <f aca="true" t="shared" si="267" ref="H614:N614">H615+H621+H633</f>
        <v>525.4</v>
      </c>
      <c r="I614" s="14">
        <f t="shared" si="267"/>
        <v>-93</v>
      </c>
      <c r="J614" s="14">
        <f t="shared" si="267"/>
        <v>432.4</v>
      </c>
      <c r="K614" s="14">
        <f t="shared" si="267"/>
        <v>-30</v>
      </c>
      <c r="L614" s="14">
        <f t="shared" si="267"/>
        <v>402.4</v>
      </c>
      <c r="M614" s="14">
        <f t="shared" si="267"/>
        <v>-7.5</v>
      </c>
      <c r="N614" s="14">
        <f t="shared" si="267"/>
        <v>394.9</v>
      </c>
      <c r="O614" s="14">
        <f>O615+O621+O633</f>
        <v>0</v>
      </c>
      <c r="P614" s="14">
        <f>P615+P621+P633</f>
        <v>394.9</v>
      </c>
      <c r="Q614" s="14">
        <f>Q615+Q621+Q633</f>
        <v>0</v>
      </c>
      <c r="R614" s="14">
        <f>R615+R621+R633</f>
        <v>394.9</v>
      </c>
      <c r="S614" s="14">
        <f>S615+S621+S633</f>
        <v>253.6</v>
      </c>
    </row>
    <row r="615" spans="1:19" ht="33.75" customHeight="1">
      <c r="A615" s="60">
        <v>1</v>
      </c>
      <c r="B615" s="24" t="s">
        <v>90</v>
      </c>
      <c r="C615" s="73">
        <v>303</v>
      </c>
      <c r="D615" s="17" t="s">
        <v>10</v>
      </c>
      <c r="E615" s="17" t="s">
        <v>8</v>
      </c>
      <c r="F615" s="73"/>
      <c r="G615" s="17"/>
      <c r="H615" s="18">
        <f aca="true" t="shared" si="268" ref="H615:N615">H617</f>
        <v>141.4</v>
      </c>
      <c r="I615" s="112">
        <f t="shared" si="268"/>
        <v>-93</v>
      </c>
      <c r="J615" s="18">
        <f t="shared" si="268"/>
        <v>48.400000000000006</v>
      </c>
      <c r="K615" s="112">
        <f t="shared" si="268"/>
        <v>0</v>
      </c>
      <c r="L615" s="18">
        <f t="shared" si="268"/>
        <v>48.400000000000006</v>
      </c>
      <c r="M615" s="112">
        <f t="shared" si="268"/>
        <v>-7.5</v>
      </c>
      <c r="N615" s="18">
        <f t="shared" si="268"/>
        <v>40.900000000000006</v>
      </c>
      <c r="O615" s="112">
        <f>O617</f>
        <v>0</v>
      </c>
      <c r="P615" s="18">
        <f>P617</f>
        <v>40.900000000000006</v>
      </c>
      <c r="Q615" s="112">
        <f>Q617</f>
        <v>0</v>
      </c>
      <c r="R615" s="18">
        <f>R617</f>
        <v>40.900000000000006</v>
      </c>
      <c r="S615" s="18">
        <f>S617</f>
        <v>11.3</v>
      </c>
    </row>
    <row r="616" spans="1:19" ht="48.75" customHeight="1">
      <c r="A616" s="60">
        <v>1</v>
      </c>
      <c r="B616" s="115" t="s">
        <v>304</v>
      </c>
      <c r="C616" s="116" t="s">
        <v>83</v>
      </c>
      <c r="D616" s="117" t="s">
        <v>10</v>
      </c>
      <c r="E616" s="117" t="s">
        <v>8</v>
      </c>
      <c r="F616" s="116" t="s">
        <v>187</v>
      </c>
      <c r="G616" s="17"/>
      <c r="H616" s="21">
        <f aca="true" t="shared" si="269" ref="H616:S617">H617</f>
        <v>141.4</v>
      </c>
      <c r="I616" s="18">
        <f t="shared" si="269"/>
        <v>-93</v>
      </c>
      <c r="J616" s="21">
        <f t="shared" si="269"/>
        <v>48.400000000000006</v>
      </c>
      <c r="K616" s="18">
        <f t="shared" si="269"/>
        <v>0</v>
      </c>
      <c r="L616" s="21">
        <f t="shared" si="269"/>
        <v>48.400000000000006</v>
      </c>
      <c r="M616" s="18">
        <f t="shared" si="269"/>
        <v>-7.5</v>
      </c>
      <c r="N616" s="21">
        <f t="shared" si="269"/>
        <v>40.900000000000006</v>
      </c>
      <c r="O616" s="18">
        <f t="shared" si="269"/>
        <v>0</v>
      </c>
      <c r="P616" s="21">
        <f t="shared" si="269"/>
        <v>40.900000000000006</v>
      </c>
      <c r="Q616" s="18">
        <f t="shared" si="269"/>
        <v>0</v>
      </c>
      <c r="R616" s="21">
        <f t="shared" si="269"/>
        <v>40.900000000000006</v>
      </c>
      <c r="S616" s="21">
        <f t="shared" si="269"/>
        <v>11.3</v>
      </c>
    </row>
    <row r="617" spans="1:19" ht="49.5">
      <c r="A617" s="60">
        <v>1</v>
      </c>
      <c r="B617" s="25" t="s">
        <v>155</v>
      </c>
      <c r="C617" s="74">
        <v>303</v>
      </c>
      <c r="D617" s="20" t="s">
        <v>10</v>
      </c>
      <c r="E617" s="20" t="s">
        <v>8</v>
      </c>
      <c r="F617" s="74" t="s">
        <v>190</v>
      </c>
      <c r="G617" s="20"/>
      <c r="H617" s="42">
        <f t="shared" si="269"/>
        <v>141.4</v>
      </c>
      <c r="I617" s="138">
        <f t="shared" si="269"/>
        <v>-93</v>
      </c>
      <c r="J617" s="42">
        <f t="shared" si="269"/>
        <v>48.400000000000006</v>
      </c>
      <c r="K617" s="138">
        <f t="shared" si="269"/>
        <v>0</v>
      </c>
      <c r="L617" s="42">
        <f t="shared" si="269"/>
        <v>48.400000000000006</v>
      </c>
      <c r="M617" s="138">
        <f t="shared" si="269"/>
        <v>-7.5</v>
      </c>
      <c r="N617" s="42">
        <f t="shared" si="269"/>
        <v>40.900000000000006</v>
      </c>
      <c r="O617" s="138">
        <f t="shared" si="269"/>
        <v>0</v>
      </c>
      <c r="P617" s="42">
        <f t="shared" si="269"/>
        <v>40.900000000000006</v>
      </c>
      <c r="Q617" s="138">
        <f t="shared" si="269"/>
        <v>0</v>
      </c>
      <c r="R617" s="42">
        <f t="shared" si="269"/>
        <v>40.900000000000006</v>
      </c>
      <c r="S617" s="42">
        <f t="shared" si="269"/>
        <v>11.3</v>
      </c>
    </row>
    <row r="618" spans="1:19" ht="31.5" customHeight="1">
      <c r="A618" s="60">
        <v>1</v>
      </c>
      <c r="B618" s="25" t="s">
        <v>145</v>
      </c>
      <c r="C618" s="74">
        <v>303</v>
      </c>
      <c r="D618" s="20" t="s">
        <v>10</v>
      </c>
      <c r="E618" s="20" t="s">
        <v>8</v>
      </c>
      <c r="F618" s="74" t="s">
        <v>191</v>
      </c>
      <c r="G618" s="20"/>
      <c r="H618" s="42">
        <f aca="true" t="shared" si="270" ref="H618:N618">H620+H619</f>
        <v>141.4</v>
      </c>
      <c r="I618" s="138">
        <f t="shared" si="270"/>
        <v>-93</v>
      </c>
      <c r="J618" s="42">
        <f t="shared" si="270"/>
        <v>48.400000000000006</v>
      </c>
      <c r="K618" s="138">
        <f t="shared" si="270"/>
        <v>0</v>
      </c>
      <c r="L618" s="42">
        <f t="shared" si="270"/>
        <v>48.400000000000006</v>
      </c>
      <c r="M618" s="138">
        <f t="shared" si="270"/>
        <v>-7.5</v>
      </c>
      <c r="N618" s="42">
        <f t="shared" si="270"/>
        <v>40.900000000000006</v>
      </c>
      <c r="O618" s="138">
        <f>O620+O619</f>
        <v>0</v>
      </c>
      <c r="P618" s="42">
        <f>P620+P619</f>
        <v>40.900000000000006</v>
      </c>
      <c r="Q618" s="138">
        <f>Q620+Q619</f>
        <v>0</v>
      </c>
      <c r="R618" s="42">
        <f>R620+R619</f>
        <v>40.900000000000006</v>
      </c>
      <c r="S618" s="42">
        <f>S620+S619</f>
        <v>11.3</v>
      </c>
    </row>
    <row r="619" spans="1:19" ht="64.5" customHeight="1" hidden="1">
      <c r="A619" s="60">
        <v>1</v>
      </c>
      <c r="B619" s="107" t="s">
        <v>112</v>
      </c>
      <c r="C619" s="78">
        <v>303</v>
      </c>
      <c r="D619" s="8" t="s">
        <v>10</v>
      </c>
      <c r="E619" s="8" t="s">
        <v>8</v>
      </c>
      <c r="F619" s="78" t="s">
        <v>191</v>
      </c>
      <c r="G619" s="8" t="s">
        <v>94</v>
      </c>
      <c r="H619" s="7"/>
      <c r="I619" s="7"/>
      <c r="J619" s="7">
        <f>H619+I619</f>
        <v>0</v>
      </c>
      <c r="K619" s="7"/>
      <c r="L619" s="7">
        <f>J619+K619</f>
        <v>0</v>
      </c>
      <c r="M619" s="7"/>
      <c r="N619" s="7">
        <f>L619+M619</f>
        <v>0</v>
      </c>
      <c r="O619" s="7"/>
      <c r="P619" s="7">
        <f>N619+O619</f>
        <v>0</v>
      </c>
      <c r="Q619" s="7"/>
      <c r="R619" s="7">
        <f>P619+Q619</f>
        <v>0</v>
      </c>
      <c r="S619" s="7">
        <f>Q619+R619</f>
        <v>0</v>
      </c>
    </row>
    <row r="620" spans="1:19" ht="33">
      <c r="A620" s="60">
        <v>1</v>
      </c>
      <c r="B620" s="121" t="s">
        <v>259</v>
      </c>
      <c r="C620" s="78">
        <v>303</v>
      </c>
      <c r="D620" s="6" t="s">
        <v>10</v>
      </c>
      <c r="E620" s="6" t="s">
        <v>8</v>
      </c>
      <c r="F620" s="78" t="s">
        <v>191</v>
      </c>
      <c r="G620" s="6" t="s">
        <v>95</v>
      </c>
      <c r="H620" s="7">
        <f>78.2+63.2</f>
        <v>141.4</v>
      </c>
      <c r="I620" s="7">
        <f>-63.2-29.8</f>
        <v>-93</v>
      </c>
      <c r="J620" s="7">
        <f>H620+I620</f>
        <v>48.400000000000006</v>
      </c>
      <c r="K620" s="7"/>
      <c r="L620" s="7">
        <f>J620+K620</f>
        <v>48.400000000000006</v>
      </c>
      <c r="M620" s="7">
        <v>-7.5</v>
      </c>
      <c r="N620" s="7">
        <f>L620+M620</f>
        <v>40.900000000000006</v>
      </c>
      <c r="O620" s="7"/>
      <c r="P620" s="7">
        <f>N620+O620</f>
        <v>40.900000000000006</v>
      </c>
      <c r="Q620" s="7">
        <v>0</v>
      </c>
      <c r="R620" s="7">
        <f>P620+Q620</f>
        <v>40.900000000000006</v>
      </c>
      <c r="S620" s="7">
        <v>11.3</v>
      </c>
    </row>
    <row r="621" spans="1:19" ht="17.25" hidden="1">
      <c r="A621" s="60">
        <v>1</v>
      </c>
      <c r="B621" s="24" t="s">
        <v>310</v>
      </c>
      <c r="C621" s="73">
        <v>303</v>
      </c>
      <c r="D621" s="17" t="s">
        <v>10</v>
      </c>
      <c r="E621" s="17" t="s">
        <v>10</v>
      </c>
      <c r="F621" s="73"/>
      <c r="G621" s="17"/>
      <c r="H621" s="18">
        <f aca="true" t="shared" si="271" ref="H621:N621">H622+H626+H629</f>
        <v>30</v>
      </c>
      <c r="I621" s="18">
        <f t="shared" si="271"/>
        <v>0</v>
      </c>
      <c r="J621" s="18">
        <f t="shared" si="271"/>
        <v>30</v>
      </c>
      <c r="K621" s="18">
        <f t="shared" si="271"/>
        <v>-30</v>
      </c>
      <c r="L621" s="18">
        <f t="shared" si="271"/>
        <v>0</v>
      </c>
      <c r="M621" s="18">
        <f t="shared" si="271"/>
        <v>0</v>
      </c>
      <c r="N621" s="18">
        <f t="shared" si="271"/>
        <v>0</v>
      </c>
      <c r="O621" s="18">
        <f>O622+O626+O629</f>
        <v>0</v>
      </c>
      <c r="P621" s="18">
        <f>P622+P626+P629</f>
        <v>0</v>
      </c>
      <c r="Q621" s="18">
        <f>Q622+Q626+Q629</f>
        <v>0</v>
      </c>
      <c r="R621" s="18">
        <f>R622+R626+R629</f>
        <v>0</v>
      </c>
      <c r="S621" s="18">
        <f>S622+S626+S629</f>
        <v>0</v>
      </c>
    </row>
    <row r="622" spans="1:19" ht="48.75" customHeight="1" hidden="1">
      <c r="A622" s="60">
        <v>1</v>
      </c>
      <c r="B622" s="25" t="s">
        <v>356</v>
      </c>
      <c r="C622" s="74">
        <v>303</v>
      </c>
      <c r="D622" s="20" t="s">
        <v>10</v>
      </c>
      <c r="E622" s="20" t="s">
        <v>10</v>
      </c>
      <c r="F622" s="74" t="s">
        <v>202</v>
      </c>
      <c r="G622" s="20"/>
      <c r="H622" s="42">
        <f aca="true" t="shared" si="272" ref="H622:S624">H623</f>
        <v>20</v>
      </c>
      <c r="I622" s="137">
        <f t="shared" si="272"/>
        <v>0</v>
      </c>
      <c r="J622" s="42">
        <f t="shared" si="272"/>
        <v>20</v>
      </c>
      <c r="K622" s="137">
        <f t="shared" si="272"/>
        <v>-20</v>
      </c>
      <c r="L622" s="42">
        <f t="shared" si="272"/>
        <v>0</v>
      </c>
      <c r="M622" s="137">
        <f t="shared" si="272"/>
        <v>0</v>
      </c>
      <c r="N622" s="42">
        <f t="shared" si="272"/>
        <v>0</v>
      </c>
      <c r="O622" s="137">
        <f t="shared" si="272"/>
        <v>0</v>
      </c>
      <c r="P622" s="42">
        <f t="shared" si="272"/>
        <v>0</v>
      </c>
      <c r="Q622" s="137">
        <f t="shared" si="272"/>
        <v>0</v>
      </c>
      <c r="R622" s="42">
        <f t="shared" si="272"/>
        <v>0</v>
      </c>
      <c r="S622" s="42">
        <f t="shared" si="272"/>
        <v>0</v>
      </c>
    </row>
    <row r="623" spans="1:19" ht="17.25" hidden="1">
      <c r="A623" s="60">
        <v>1</v>
      </c>
      <c r="B623" s="25" t="s">
        <v>157</v>
      </c>
      <c r="C623" s="74">
        <v>303</v>
      </c>
      <c r="D623" s="20" t="s">
        <v>10</v>
      </c>
      <c r="E623" s="20" t="s">
        <v>10</v>
      </c>
      <c r="F623" s="74" t="s">
        <v>209</v>
      </c>
      <c r="G623" s="20"/>
      <c r="H623" s="42">
        <f t="shared" si="272"/>
        <v>20</v>
      </c>
      <c r="I623" s="137">
        <f t="shared" si="272"/>
        <v>0</v>
      </c>
      <c r="J623" s="42">
        <f t="shared" si="272"/>
        <v>20</v>
      </c>
      <c r="K623" s="137">
        <f t="shared" si="272"/>
        <v>-20</v>
      </c>
      <c r="L623" s="42">
        <f t="shared" si="272"/>
        <v>0</v>
      </c>
      <c r="M623" s="137">
        <f t="shared" si="272"/>
        <v>0</v>
      </c>
      <c r="N623" s="42">
        <f t="shared" si="272"/>
        <v>0</v>
      </c>
      <c r="O623" s="137">
        <f t="shared" si="272"/>
        <v>0</v>
      </c>
      <c r="P623" s="42">
        <f t="shared" si="272"/>
        <v>0</v>
      </c>
      <c r="Q623" s="137">
        <f t="shared" si="272"/>
        <v>0</v>
      </c>
      <c r="R623" s="42">
        <f t="shared" si="272"/>
        <v>0</v>
      </c>
      <c r="S623" s="42">
        <f t="shared" si="272"/>
        <v>0</v>
      </c>
    </row>
    <row r="624" spans="1:19" ht="31.5" customHeight="1" hidden="1">
      <c r="A624" s="60">
        <v>1</v>
      </c>
      <c r="B624" s="25" t="s">
        <v>145</v>
      </c>
      <c r="C624" s="74">
        <v>303</v>
      </c>
      <c r="D624" s="20" t="s">
        <v>10</v>
      </c>
      <c r="E624" s="20" t="s">
        <v>10</v>
      </c>
      <c r="F624" s="74" t="s">
        <v>210</v>
      </c>
      <c r="G624" s="20"/>
      <c r="H624" s="42">
        <f t="shared" si="272"/>
        <v>20</v>
      </c>
      <c r="I624" s="137">
        <f t="shared" si="272"/>
        <v>0</v>
      </c>
      <c r="J624" s="42">
        <f t="shared" si="272"/>
        <v>20</v>
      </c>
      <c r="K624" s="137">
        <f t="shared" si="272"/>
        <v>-20</v>
      </c>
      <c r="L624" s="42">
        <f t="shared" si="272"/>
        <v>0</v>
      </c>
      <c r="M624" s="137">
        <f t="shared" si="272"/>
        <v>0</v>
      </c>
      <c r="N624" s="42">
        <f t="shared" si="272"/>
        <v>0</v>
      </c>
      <c r="O624" s="137">
        <f t="shared" si="272"/>
        <v>0</v>
      </c>
      <c r="P624" s="42">
        <f t="shared" si="272"/>
        <v>0</v>
      </c>
      <c r="Q624" s="137">
        <f t="shared" si="272"/>
        <v>0</v>
      </c>
      <c r="R624" s="42">
        <f t="shared" si="272"/>
        <v>0</v>
      </c>
      <c r="S624" s="42">
        <f t="shared" si="272"/>
        <v>0</v>
      </c>
    </row>
    <row r="625" spans="1:19" ht="30" customHeight="1" hidden="1">
      <c r="A625" s="60">
        <v>1</v>
      </c>
      <c r="B625" s="121" t="s">
        <v>259</v>
      </c>
      <c r="C625" s="75">
        <v>303</v>
      </c>
      <c r="D625" s="6" t="s">
        <v>10</v>
      </c>
      <c r="E625" s="6" t="s">
        <v>10</v>
      </c>
      <c r="F625" s="75" t="s">
        <v>210</v>
      </c>
      <c r="G625" s="6" t="s">
        <v>95</v>
      </c>
      <c r="H625" s="7">
        <v>20</v>
      </c>
      <c r="I625" s="7"/>
      <c r="J625" s="7">
        <f>H625+I625</f>
        <v>20</v>
      </c>
      <c r="K625" s="7">
        <v>-20</v>
      </c>
      <c r="L625" s="7">
        <f>J625+K625</f>
        <v>0</v>
      </c>
      <c r="M625" s="7"/>
      <c r="N625" s="7">
        <f>L625+M625</f>
        <v>0</v>
      </c>
      <c r="O625" s="7"/>
      <c r="P625" s="7">
        <f>N625+O625</f>
        <v>0</v>
      </c>
      <c r="Q625" s="7"/>
      <c r="R625" s="7">
        <f>P625+Q625</f>
        <v>0</v>
      </c>
      <c r="S625" s="7">
        <f>Q625+R625</f>
        <v>0</v>
      </c>
    </row>
    <row r="626" spans="1:19" ht="50.25" hidden="1">
      <c r="A626" s="60">
        <v>1</v>
      </c>
      <c r="B626" s="25" t="s">
        <v>319</v>
      </c>
      <c r="C626" s="74">
        <v>303</v>
      </c>
      <c r="D626" s="20" t="s">
        <v>10</v>
      </c>
      <c r="E626" s="20" t="s">
        <v>10</v>
      </c>
      <c r="F626" s="74" t="s">
        <v>215</v>
      </c>
      <c r="G626" s="20"/>
      <c r="H626" s="42">
        <f aca="true" t="shared" si="273" ref="H626:S627">H627</f>
        <v>10</v>
      </c>
      <c r="I626" s="137">
        <f t="shared" si="273"/>
        <v>0</v>
      </c>
      <c r="J626" s="42">
        <f t="shared" si="273"/>
        <v>10</v>
      </c>
      <c r="K626" s="137">
        <f t="shared" si="273"/>
        <v>-10</v>
      </c>
      <c r="L626" s="42">
        <f t="shared" si="273"/>
        <v>0</v>
      </c>
      <c r="M626" s="137">
        <f t="shared" si="273"/>
        <v>0</v>
      </c>
      <c r="N626" s="42">
        <f t="shared" si="273"/>
        <v>0</v>
      </c>
      <c r="O626" s="137">
        <f t="shared" si="273"/>
        <v>0</v>
      </c>
      <c r="P626" s="42">
        <f t="shared" si="273"/>
        <v>0</v>
      </c>
      <c r="Q626" s="137">
        <f t="shared" si="273"/>
        <v>0</v>
      </c>
      <c r="R626" s="42">
        <f t="shared" si="273"/>
        <v>0</v>
      </c>
      <c r="S626" s="42">
        <f t="shared" si="273"/>
        <v>0</v>
      </c>
    </row>
    <row r="627" spans="1:19" ht="17.25" hidden="1">
      <c r="A627" s="60">
        <v>1</v>
      </c>
      <c r="B627" s="25" t="s">
        <v>145</v>
      </c>
      <c r="C627" s="74">
        <v>303</v>
      </c>
      <c r="D627" s="20" t="s">
        <v>10</v>
      </c>
      <c r="E627" s="20" t="s">
        <v>10</v>
      </c>
      <c r="F627" s="74" t="s">
        <v>216</v>
      </c>
      <c r="G627" s="20"/>
      <c r="H627" s="42">
        <f t="shared" si="273"/>
        <v>10</v>
      </c>
      <c r="I627" s="137">
        <f t="shared" si="273"/>
        <v>0</v>
      </c>
      <c r="J627" s="42">
        <f t="shared" si="273"/>
        <v>10</v>
      </c>
      <c r="K627" s="137">
        <f t="shared" si="273"/>
        <v>-10</v>
      </c>
      <c r="L627" s="42">
        <f t="shared" si="273"/>
        <v>0</v>
      </c>
      <c r="M627" s="137">
        <f t="shared" si="273"/>
        <v>0</v>
      </c>
      <c r="N627" s="42">
        <f t="shared" si="273"/>
        <v>0</v>
      </c>
      <c r="O627" s="137">
        <f t="shared" si="273"/>
        <v>0</v>
      </c>
      <c r="P627" s="42">
        <f t="shared" si="273"/>
        <v>0</v>
      </c>
      <c r="Q627" s="137">
        <f t="shared" si="273"/>
        <v>0</v>
      </c>
      <c r="R627" s="42">
        <f t="shared" si="273"/>
        <v>0</v>
      </c>
      <c r="S627" s="42">
        <f t="shared" si="273"/>
        <v>0</v>
      </c>
    </row>
    <row r="628" spans="1:19" ht="33" hidden="1">
      <c r="A628" s="60">
        <v>1</v>
      </c>
      <c r="B628" s="121" t="s">
        <v>259</v>
      </c>
      <c r="C628" s="75">
        <v>303</v>
      </c>
      <c r="D628" s="6" t="s">
        <v>10</v>
      </c>
      <c r="E628" s="6" t="s">
        <v>10</v>
      </c>
      <c r="F628" s="75" t="s">
        <v>216</v>
      </c>
      <c r="G628" s="6" t="s">
        <v>95</v>
      </c>
      <c r="H628" s="7">
        <v>10</v>
      </c>
      <c r="I628" s="7"/>
      <c r="J628" s="7">
        <f>H628+I628</f>
        <v>10</v>
      </c>
      <c r="K628" s="7">
        <v>-10</v>
      </c>
      <c r="L628" s="7">
        <f>J628+K628</f>
        <v>0</v>
      </c>
      <c r="M628" s="7"/>
      <c r="N628" s="7">
        <f>L628+M628</f>
        <v>0</v>
      </c>
      <c r="O628" s="7"/>
      <c r="P628" s="7">
        <f>N628+O628</f>
        <v>0</v>
      </c>
      <c r="Q628" s="7"/>
      <c r="R628" s="7">
        <f>P628+Q628</f>
        <v>0</v>
      </c>
      <c r="S628" s="7">
        <f>Q628+R628</f>
        <v>0</v>
      </c>
    </row>
    <row r="629" spans="1:19" ht="33.75" hidden="1">
      <c r="A629" s="60">
        <v>1</v>
      </c>
      <c r="B629" s="19" t="s">
        <v>140</v>
      </c>
      <c r="C629" s="74" t="s">
        <v>83</v>
      </c>
      <c r="D629" s="20" t="s">
        <v>10</v>
      </c>
      <c r="E629" s="20" t="s">
        <v>10</v>
      </c>
      <c r="F629" s="74" t="s">
        <v>246</v>
      </c>
      <c r="G629" s="20"/>
      <c r="H629" s="42">
        <f aca="true" t="shared" si="274" ref="H629:S631">H630</f>
        <v>0</v>
      </c>
      <c r="I629" s="138">
        <f t="shared" si="274"/>
        <v>0</v>
      </c>
      <c r="J629" s="42">
        <f t="shared" si="274"/>
        <v>0</v>
      </c>
      <c r="K629" s="138">
        <f t="shared" si="274"/>
        <v>0</v>
      </c>
      <c r="L629" s="42">
        <f t="shared" si="274"/>
        <v>0</v>
      </c>
      <c r="M629" s="138">
        <f t="shared" si="274"/>
        <v>0</v>
      </c>
      <c r="N629" s="42">
        <f t="shared" si="274"/>
        <v>0</v>
      </c>
      <c r="O629" s="138">
        <f t="shared" si="274"/>
        <v>0</v>
      </c>
      <c r="P629" s="42">
        <f t="shared" si="274"/>
        <v>0</v>
      </c>
      <c r="Q629" s="138">
        <f t="shared" si="274"/>
        <v>0</v>
      </c>
      <c r="R629" s="42">
        <f t="shared" si="274"/>
        <v>0</v>
      </c>
      <c r="S629" s="42">
        <f t="shared" si="274"/>
        <v>0</v>
      </c>
    </row>
    <row r="630" spans="1:19" ht="17.25" hidden="1">
      <c r="A630" s="60">
        <v>1</v>
      </c>
      <c r="B630" s="19" t="s">
        <v>13</v>
      </c>
      <c r="C630" s="74" t="s">
        <v>83</v>
      </c>
      <c r="D630" s="20" t="s">
        <v>10</v>
      </c>
      <c r="E630" s="20" t="s">
        <v>10</v>
      </c>
      <c r="F630" s="74" t="s">
        <v>247</v>
      </c>
      <c r="G630" s="20"/>
      <c r="H630" s="42">
        <f t="shared" si="274"/>
        <v>0</v>
      </c>
      <c r="I630" s="138">
        <f t="shared" si="274"/>
        <v>0</v>
      </c>
      <c r="J630" s="42">
        <f t="shared" si="274"/>
        <v>0</v>
      </c>
      <c r="K630" s="138">
        <f t="shared" si="274"/>
        <v>0</v>
      </c>
      <c r="L630" s="42">
        <f t="shared" si="274"/>
        <v>0</v>
      </c>
      <c r="M630" s="138">
        <f t="shared" si="274"/>
        <v>0</v>
      </c>
      <c r="N630" s="42">
        <f t="shared" si="274"/>
        <v>0</v>
      </c>
      <c r="O630" s="138">
        <f t="shared" si="274"/>
        <v>0</v>
      </c>
      <c r="P630" s="42">
        <f t="shared" si="274"/>
        <v>0</v>
      </c>
      <c r="Q630" s="138">
        <f t="shared" si="274"/>
        <v>0</v>
      </c>
      <c r="R630" s="42">
        <f t="shared" si="274"/>
        <v>0</v>
      </c>
      <c r="S630" s="42">
        <f t="shared" si="274"/>
        <v>0</v>
      </c>
    </row>
    <row r="631" spans="1:19" ht="17.25" hidden="1">
      <c r="A631" s="60">
        <v>1</v>
      </c>
      <c r="B631" s="19" t="s">
        <v>52</v>
      </c>
      <c r="C631" s="74" t="s">
        <v>83</v>
      </c>
      <c r="D631" s="20" t="s">
        <v>10</v>
      </c>
      <c r="E631" s="20" t="s">
        <v>10</v>
      </c>
      <c r="F631" s="74" t="s">
        <v>248</v>
      </c>
      <c r="G631" s="20"/>
      <c r="H631" s="42">
        <f t="shared" si="274"/>
        <v>0</v>
      </c>
      <c r="I631" s="138">
        <f t="shared" si="274"/>
        <v>0</v>
      </c>
      <c r="J631" s="42">
        <f t="shared" si="274"/>
        <v>0</v>
      </c>
      <c r="K631" s="138">
        <f t="shared" si="274"/>
        <v>0</v>
      </c>
      <c r="L631" s="42">
        <f t="shared" si="274"/>
        <v>0</v>
      </c>
      <c r="M631" s="138">
        <f t="shared" si="274"/>
        <v>0</v>
      </c>
      <c r="N631" s="42">
        <f t="shared" si="274"/>
        <v>0</v>
      </c>
      <c r="O631" s="138">
        <f t="shared" si="274"/>
        <v>0</v>
      </c>
      <c r="P631" s="42">
        <f t="shared" si="274"/>
        <v>0</v>
      </c>
      <c r="Q631" s="138">
        <f t="shared" si="274"/>
        <v>0</v>
      </c>
      <c r="R631" s="42">
        <f t="shared" si="274"/>
        <v>0</v>
      </c>
      <c r="S631" s="42">
        <f t="shared" si="274"/>
        <v>0</v>
      </c>
    </row>
    <row r="632" spans="1:19" ht="16.5" hidden="1">
      <c r="A632" s="60">
        <v>1</v>
      </c>
      <c r="B632" s="5" t="s">
        <v>97</v>
      </c>
      <c r="C632" s="85" t="s">
        <v>83</v>
      </c>
      <c r="D632" s="6" t="s">
        <v>10</v>
      </c>
      <c r="E632" s="6" t="s">
        <v>10</v>
      </c>
      <c r="F632" s="85" t="s">
        <v>248</v>
      </c>
      <c r="G632" s="6" t="s">
        <v>96</v>
      </c>
      <c r="H632" s="7"/>
      <c r="I632" s="7"/>
      <c r="J632" s="7">
        <f>H632+I632</f>
        <v>0</v>
      </c>
      <c r="K632" s="7"/>
      <c r="L632" s="7">
        <f>J632+K632</f>
        <v>0</v>
      </c>
      <c r="M632" s="7"/>
      <c r="N632" s="7">
        <f>L632+M632</f>
        <v>0</v>
      </c>
      <c r="O632" s="7"/>
      <c r="P632" s="7">
        <f>N632+O632</f>
        <v>0</v>
      </c>
      <c r="Q632" s="7"/>
      <c r="R632" s="7">
        <f>P632+Q632</f>
        <v>0</v>
      </c>
      <c r="S632" s="7">
        <f>Q632+R632</f>
        <v>0</v>
      </c>
    </row>
    <row r="633" spans="1:19" ht="17.25">
      <c r="A633" s="60">
        <v>1</v>
      </c>
      <c r="B633" s="24" t="s">
        <v>24</v>
      </c>
      <c r="C633" s="73" t="s">
        <v>83</v>
      </c>
      <c r="D633" s="17" t="s">
        <v>10</v>
      </c>
      <c r="E633" s="17" t="s">
        <v>17</v>
      </c>
      <c r="F633" s="73"/>
      <c r="G633" s="17"/>
      <c r="H633" s="18">
        <f aca="true" t="shared" si="275" ref="H633:S633">H634</f>
        <v>354</v>
      </c>
      <c r="I633" s="18">
        <f t="shared" si="275"/>
        <v>0</v>
      </c>
      <c r="J633" s="18">
        <f t="shared" si="275"/>
        <v>354</v>
      </c>
      <c r="K633" s="18">
        <f t="shared" si="275"/>
        <v>0</v>
      </c>
      <c r="L633" s="18">
        <f t="shared" si="275"/>
        <v>354</v>
      </c>
      <c r="M633" s="18">
        <f t="shared" si="275"/>
        <v>0</v>
      </c>
      <c r="N633" s="18">
        <f t="shared" si="275"/>
        <v>354</v>
      </c>
      <c r="O633" s="18">
        <f t="shared" si="275"/>
        <v>0</v>
      </c>
      <c r="P633" s="18">
        <f t="shared" si="275"/>
        <v>354</v>
      </c>
      <c r="Q633" s="18">
        <f t="shared" si="275"/>
        <v>0</v>
      </c>
      <c r="R633" s="18">
        <f t="shared" si="275"/>
        <v>354</v>
      </c>
      <c r="S633" s="18">
        <f t="shared" si="275"/>
        <v>242.29999999999998</v>
      </c>
    </row>
    <row r="634" spans="1:19" ht="48" customHeight="1">
      <c r="A634" s="60">
        <v>1</v>
      </c>
      <c r="B634" s="19" t="s">
        <v>54</v>
      </c>
      <c r="C634" s="74" t="s">
        <v>83</v>
      </c>
      <c r="D634" s="20" t="s">
        <v>10</v>
      </c>
      <c r="E634" s="20" t="s">
        <v>17</v>
      </c>
      <c r="F634" s="74" t="s">
        <v>163</v>
      </c>
      <c r="G634" s="20"/>
      <c r="H634" s="42">
        <f aca="true" t="shared" si="276" ref="H634:S635">H635</f>
        <v>354</v>
      </c>
      <c r="I634" s="137">
        <f t="shared" si="276"/>
        <v>0</v>
      </c>
      <c r="J634" s="42">
        <f t="shared" si="276"/>
        <v>354</v>
      </c>
      <c r="K634" s="137">
        <f t="shared" si="276"/>
        <v>0</v>
      </c>
      <c r="L634" s="42">
        <f t="shared" si="276"/>
        <v>354</v>
      </c>
      <c r="M634" s="137">
        <f t="shared" si="276"/>
        <v>0</v>
      </c>
      <c r="N634" s="42">
        <f t="shared" si="276"/>
        <v>354</v>
      </c>
      <c r="O634" s="137">
        <f t="shared" si="276"/>
        <v>0</v>
      </c>
      <c r="P634" s="42">
        <f t="shared" si="276"/>
        <v>354</v>
      </c>
      <c r="Q634" s="137">
        <f t="shared" si="276"/>
        <v>0</v>
      </c>
      <c r="R634" s="42">
        <f t="shared" si="276"/>
        <v>354</v>
      </c>
      <c r="S634" s="42">
        <f t="shared" si="276"/>
        <v>242.29999999999998</v>
      </c>
    </row>
    <row r="635" spans="1:19" ht="17.25">
      <c r="A635" s="60">
        <v>1</v>
      </c>
      <c r="B635" s="19" t="s">
        <v>35</v>
      </c>
      <c r="C635" s="74">
        <v>303</v>
      </c>
      <c r="D635" s="20" t="s">
        <v>10</v>
      </c>
      <c r="E635" s="20" t="s">
        <v>17</v>
      </c>
      <c r="F635" s="74" t="s">
        <v>167</v>
      </c>
      <c r="G635" s="20"/>
      <c r="H635" s="21">
        <f t="shared" si="276"/>
        <v>354</v>
      </c>
      <c r="I635" s="18">
        <f t="shared" si="276"/>
        <v>0</v>
      </c>
      <c r="J635" s="21">
        <f t="shared" si="276"/>
        <v>354</v>
      </c>
      <c r="K635" s="18">
        <f t="shared" si="276"/>
        <v>0</v>
      </c>
      <c r="L635" s="21">
        <f t="shared" si="276"/>
        <v>354</v>
      </c>
      <c r="M635" s="18">
        <f t="shared" si="276"/>
        <v>0</v>
      </c>
      <c r="N635" s="21">
        <f t="shared" si="276"/>
        <v>354</v>
      </c>
      <c r="O635" s="18">
        <f t="shared" si="276"/>
        <v>0</v>
      </c>
      <c r="P635" s="21">
        <f t="shared" si="276"/>
        <v>354</v>
      </c>
      <c r="Q635" s="18">
        <f t="shared" si="276"/>
        <v>0</v>
      </c>
      <c r="R635" s="21">
        <f t="shared" si="276"/>
        <v>354</v>
      </c>
      <c r="S635" s="21">
        <f t="shared" si="276"/>
        <v>242.29999999999998</v>
      </c>
    </row>
    <row r="636" spans="1:19" ht="31.5" customHeight="1">
      <c r="A636" s="60">
        <v>1</v>
      </c>
      <c r="B636" s="19" t="s">
        <v>160</v>
      </c>
      <c r="C636" s="74">
        <v>303</v>
      </c>
      <c r="D636" s="20" t="s">
        <v>10</v>
      </c>
      <c r="E636" s="20" t="s">
        <v>17</v>
      </c>
      <c r="F636" s="74" t="s">
        <v>170</v>
      </c>
      <c r="G636" s="20"/>
      <c r="H636" s="21">
        <f aca="true" t="shared" si="277" ref="H636:N636">H638+H637</f>
        <v>354</v>
      </c>
      <c r="I636" s="112">
        <f t="shared" si="277"/>
        <v>0</v>
      </c>
      <c r="J636" s="21">
        <f t="shared" si="277"/>
        <v>354</v>
      </c>
      <c r="K636" s="112">
        <f t="shared" si="277"/>
        <v>0</v>
      </c>
      <c r="L636" s="21">
        <f t="shared" si="277"/>
        <v>354</v>
      </c>
      <c r="M636" s="112">
        <f t="shared" si="277"/>
        <v>0</v>
      </c>
      <c r="N636" s="21">
        <f t="shared" si="277"/>
        <v>354</v>
      </c>
      <c r="O636" s="112">
        <f>O638+O637</f>
        <v>0</v>
      </c>
      <c r="P636" s="21">
        <f>P638+P637</f>
        <v>354</v>
      </c>
      <c r="Q636" s="112">
        <f>Q638+Q637</f>
        <v>0</v>
      </c>
      <c r="R636" s="21">
        <f>R638+R637</f>
        <v>354</v>
      </c>
      <c r="S636" s="21">
        <f>S638+S637</f>
        <v>242.29999999999998</v>
      </c>
    </row>
    <row r="637" spans="1:19" ht="66" customHeight="1">
      <c r="A637" s="60">
        <v>1</v>
      </c>
      <c r="B637" s="107" t="s">
        <v>112</v>
      </c>
      <c r="C637" s="75">
        <v>303</v>
      </c>
      <c r="D637" s="6" t="s">
        <v>10</v>
      </c>
      <c r="E637" s="6" t="s">
        <v>17</v>
      </c>
      <c r="F637" s="75" t="s">
        <v>170</v>
      </c>
      <c r="G637" s="6" t="s">
        <v>94</v>
      </c>
      <c r="H637" s="7">
        <f>293.8+4.2</f>
        <v>298</v>
      </c>
      <c r="I637" s="7"/>
      <c r="J637" s="7">
        <f>H637+I637</f>
        <v>298</v>
      </c>
      <c r="K637" s="7"/>
      <c r="L637" s="7">
        <f>J637+K637</f>
        <v>298</v>
      </c>
      <c r="M637" s="7"/>
      <c r="N637" s="7">
        <f>L637+M637</f>
        <v>298</v>
      </c>
      <c r="O637" s="7"/>
      <c r="P637" s="7">
        <f>N637+O637</f>
        <v>298</v>
      </c>
      <c r="Q637" s="7">
        <v>-0.2</v>
      </c>
      <c r="R637" s="7">
        <f>P637+Q637</f>
        <v>297.8</v>
      </c>
      <c r="S637" s="7">
        <v>225.1</v>
      </c>
    </row>
    <row r="638" spans="1:19" ht="30.75" customHeight="1">
      <c r="A638" s="60">
        <v>1</v>
      </c>
      <c r="B638" s="121" t="s">
        <v>259</v>
      </c>
      <c r="C638" s="75">
        <v>303</v>
      </c>
      <c r="D638" s="6" t="s">
        <v>10</v>
      </c>
      <c r="E638" s="6" t="s">
        <v>17</v>
      </c>
      <c r="F638" s="75" t="s">
        <v>170</v>
      </c>
      <c r="G638" s="6" t="s">
        <v>95</v>
      </c>
      <c r="H638" s="7">
        <v>56</v>
      </c>
      <c r="I638" s="7"/>
      <c r="J638" s="7">
        <f>H638+I638</f>
        <v>56</v>
      </c>
      <c r="K638" s="7"/>
      <c r="L638" s="7">
        <f>J638+K638</f>
        <v>56</v>
      </c>
      <c r="M638" s="7"/>
      <c r="N638" s="7">
        <f>L638+M638</f>
        <v>56</v>
      </c>
      <c r="O638" s="7"/>
      <c r="P638" s="7">
        <f>N638+O638</f>
        <v>56</v>
      </c>
      <c r="Q638" s="7">
        <v>0.2</v>
      </c>
      <c r="R638" s="7">
        <f>P638+Q638</f>
        <v>56.2</v>
      </c>
      <c r="S638" s="7">
        <v>17.2</v>
      </c>
    </row>
    <row r="639" spans="1:19" ht="16.5">
      <c r="A639" s="60">
        <v>1</v>
      </c>
      <c r="B639" s="27" t="s">
        <v>26</v>
      </c>
      <c r="C639" s="72">
        <v>303</v>
      </c>
      <c r="D639" s="13" t="s">
        <v>18</v>
      </c>
      <c r="E639" s="13"/>
      <c r="F639" s="72"/>
      <c r="G639" s="13"/>
      <c r="H639" s="14">
        <f aca="true" t="shared" si="278" ref="H639:N639">H640+H662</f>
        <v>1235</v>
      </c>
      <c r="I639" s="111">
        <f t="shared" si="278"/>
        <v>0</v>
      </c>
      <c r="J639" s="14">
        <f t="shared" si="278"/>
        <v>1235</v>
      </c>
      <c r="K639" s="111">
        <f t="shared" si="278"/>
        <v>1217.1</v>
      </c>
      <c r="L639" s="14">
        <f t="shared" si="278"/>
        <v>2452.1000000000004</v>
      </c>
      <c r="M639" s="111">
        <f t="shared" si="278"/>
        <v>0</v>
      </c>
      <c r="N639" s="14">
        <f t="shared" si="278"/>
        <v>2452.1000000000004</v>
      </c>
      <c r="O639" s="111">
        <f>O640+O662</f>
        <v>902.9</v>
      </c>
      <c r="P639" s="14">
        <f>P640+P662</f>
        <v>3355</v>
      </c>
      <c r="Q639" s="111">
        <f>Q640+Q662</f>
        <v>411.7</v>
      </c>
      <c r="R639" s="14">
        <f>R640+R662</f>
        <v>3766.7000000000003</v>
      </c>
      <c r="S639" s="14">
        <f>S640+S662</f>
        <v>3723.0000000000005</v>
      </c>
    </row>
    <row r="640" spans="1:19" ht="17.25">
      <c r="A640" s="60">
        <v>1</v>
      </c>
      <c r="B640" s="24" t="s">
        <v>27</v>
      </c>
      <c r="C640" s="73">
        <v>303</v>
      </c>
      <c r="D640" s="17" t="s">
        <v>18</v>
      </c>
      <c r="E640" s="17" t="s">
        <v>6</v>
      </c>
      <c r="F640" s="73"/>
      <c r="G640" s="17"/>
      <c r="H640" s="18">
        <f aca="true" t="shared" si="279" ref="H640:N640">H641+H652+H658</f>
        <v>1235</v>
      </c>
      <c r="I640" s="18">
        <f t="shared" si="279"/>
        <v>0</v>
      </c>
      <c r="J640" s="18">
        <f t="shared" si="279"/>
        <v>1235</v>
      </c>
      <c r="K640" s="18">
        <f t="shared" si="279"/>
        <v>1159.3</v>
      </c>
      <c r="L640" s="18">
        <f t="shared" si="279"/>
        <v>2394.3</v>
      </c>
      <c r="M640" s="18">
        <f t="shared" si="279"/>
        <v>0</v>
      </c>
      <c r="N640" s="18">
        <f t="shared" si="279"/>
        <v>2394.3</v>
      </c>
      <c r="O640" s="18">
        <f>O641+O652+O658</f>
        <v>902.9</v>
      </c>
      <c r="P640" s="18">
        <f>P641+P652+P658</f>
        <v>3297.2</v>
      </c>
      <c r="Q640" s="18">
        <f>Q641+Q652+Q658</f>
        <v>411.7</v>
      </c>
      <c r="R640" s="18">
        <f>R641+R652+R658</f>
        <v>3708.9</v>
      </c>
      <c r="S640" s="18">
        <f>S641+S652+S658</f>
        <v>3665.2000000000003</v>
      </c>
    </row>
    <row r="641" spans="1:19" ht="66.75" customHeight="1">
      <c r="A641" s="60">
        <v>1</v>
      </c>
      <c r="B641" s="28" t="s">
        <v>153</v>
      </c>
      <c r="C641" s="74">
        <v>303</v>
      </c>
      <c r="D641" s="20" t="s">
        <v>18</v>
      </c>
      <c r="E641" s="20" t="s">
        <v>6</v>
      </c>
      <c r="F641" s="74" t="s">
        <v>192</v>
      </c>
      <c r="G641" s="20"/>
      <c r="H641" s="21">
        <f aca="true" t="shared" si="280" ref="H641:N641">H650+H646+H648</f>
        <v>575.3</v>
      </c>
      <c r="I641" s="18">
        <f t="shared" si="280"/>
        <v>0</v>
      </c>
      <c r="J641" s="21">
        <f t="shared" si="280"/>
        <v>575.3</v>
      </c>
      <c r="K641" s="18">
        <f t="shared" si="280"/>
        <v>0</v>
      </c>
      <c r="L641" s="21">
        <f t="shared" si="280"/>
        <v>575.3</v>
      </c>
      <c r="M641" s="18">
        <f t="shared" si="280"/>
        <v>0</v>
      </c>
      <c r="N641" s="21">
        <f t="shared" si="280"/>
        <v>575.3</v>
      </c>
      <c r="O641" s="18">
        <f>O650+O646+O648</f>
        <v>902.9</v>
      </c>
      <c r="P641" s="21">
        <f>P650+P646+P648+P642+P644</f>
        <v>1478.1999999999998</v>
      </c>
      <c r="Q641" s="21">
        <f>Q650+Q646+Q648+Q642+Q644</f>
        <v>411.8</v>
      </c>
      <c r="R641" s="21">
        <f>R650+R646+R648+R642+R644</f>
        <v>1890</v>
      </c>
      <c r="S641" s="21">
        <f>S650+S646+S648+S642+S644</f>
        <v>1890</v>
      </c>
    </row>
    <row r="642" spans="2:19" ht="34.5" customHeight="1">
      <c r="B642" s="25" t="s">
        <v>494</v>
      </c>
      <c r="C642" s="74">
        <v>303</v>
      </c>
      <c r="D642" s="20" t="s">
        <v>18</v>
      </c>
      <c r="E642" s="20" t="s">
        <v>6</v>
      </c>
      <c r="F642" s="74" t="s">
        <v>511</v>
      </c>
      <c r="G642" s="20"/>
      <c r="H642" s="21">
        <f aca="true" t="shared" si="281" ref="H642:S648">H643</f>
        <v>0</v>
      </c>
      <c r="I642" s="112">
        <f t="shared" si="281"/>
        <v>0</v>
      </c>
      <c r="J642" s="21">
        <f t="shared" si="281"/>
        <v>0</v>
      </c>
      <c r="K642" s="112">
        <f t="shared" si="281"/>
        <v>0</v>
      </c>
      <c r="L642" s="21">
        <f t="shared" si="281"/>
        <v>0</v>
      </c>
      <c r="M642" s="112">
        <f t="shared" si="281"/>
        <v>0</v>
      </c>
      <c r="N642" s="21">
        <f t="shared" si="281"/>
        <v>0</v>
      </c>
      <c r="O642" s="112">
        <f t="shared" si="281"/>
        <v>485</v>
      </c>
      <c r="P642" s="21">
        <f t="shared" si="281"/>
        <v>0</v>
      </c>
      <c r="Q642" s="112">
        <f t="shared" si="281"/>
        <v>336.9</v>
      </c>
      <c r="R642" s="21">
        <f t="shared" si="281"/>
        <v>336.9</v>
      </c>
      <c r="S642" s="21">
        <f t="shared" si="281"/>
        <v>336.9</v>
      </c>
    </row>
    <row r="643" spans="2:19" ht="19.5" customHeight="1">
      <c r="B643" s="26" t="s">
        <v>103</v>
      </c>
      <c r="C643" s="75">
        <v>303</v>
      </c>
      <c r="D643" s="6" t="s">
        <v>18</v>
      </c>
      <c r="E643" s="6" t="s">
        <v>6</v>
      </c>
      <c r="F643" s="75" t="s">
        <v>511</v>
      </c>
      <c r="G643" s="6" t="s">
        <v>100</v>
      </c>
      <c r="H643" s="7"/>
      <c r="I643" s="7"/>
      <c r="J643" s="7">
        <f>H643+I643</f>
        <v>0</v>
      </c>
      <c r="K643" s="7"/>
      <c r="L643" s="7">
        <f>J643+K643</f>
        <v>0</v>
      </c>
      <c r="M643" s="7"/>
      <c r="N643" s="7">
        <f>L643+M643</f>
        <v>0</v>
      </c>
      <c r="O643" s="7">
        <v>485</v>
      </c>
      <c r="P643" s="7">
        <v>0</v>
      </c>
      <c r="Q643" s="7">
        <v>336.9</v>
      </c>
      <c r="R643" s="7">
        <f>P643+Q643</f>
        <v>336.9</v>
      </c>
      <c r="S643" s="7">
        <v>336.9</v>
      </c>
    </row>
    <row r="644" spans="2:19" ht="49.5">
      <c r="B644" s="25" t="s">
        <v>513</v>
      </c>
      <c r="C644" s="74">
        <v>303</v>
      </c>
      <c r="D644" s="20" t="s">
        <v>18</v>
      </c>
      <c r="E644" s="20" t="s">
        <v>6</v>
      </c>
      <c r="F644" s="74" t="s">
        <v>512</v>
      </c>
      <c r="G644" s="20"/>
      <c r="H644" s="21">
        <f t="shared" si="281"/>
        <v>0</v>
      </c>
      <c r="I644" s="112">
        <f t="shared" si="281"/>
        <v>0</v>
      </c>
      <c r="J644" s="21">
        <f t="shared" si="281"/>
        <v>0</v>
      </c>
      <c r="K644" s="112">
        <f t="shared" si="281"/>
        <v>0</v>
      </c>
      <c r="L644" s="21">
        <f t="shared" si="281"/>
        <v>0</v>
      </c>
      <c r="M644" s="112">
        <f t="shared" si="281"/>
        <v>0</v>
      </c>
      <c r="N644" s="21">
        <f t="shared" si="281"/>
        <v>0</v>
      </c>
      <c r="O644" s="112">
        <f t="shared" si="281"/>
        <v>485</v>
      </c>
      <c r="P644" s="21">
        <f t="shared" si="281"/>
        <v>0</v>
      </c>
      <c r="Q644" s="112">
        <f t="shared" si="281"/>
        <v>167.10000000000002</v>
      </c>
      <c r="R644" s="21">
        <f t="shared" si="281"/>
        <v>167.10000000000002</v>
      </c>
      <c r="S644" s="21">
        <f t="shared" si="281"/>
        <v>167.1</v>
      </c>
    </row>
    <row r="645" spans="2:19" ht="26.25" customHeight="1">
      <c r="B645" s="26" t="s">
        <v>103</v>
      </c>
      <c r="C645" s="75">
        <v>303</v>
      </c>
      <c r="D645" s="6" t="s">
        <v>18</v>
      </c>
      <c r="E645" s="6" t="s">
        <v>6</v>
      </c>
      <c r="F645" s="75" t="s">
        <v>512</v>
      </c>
      <c r="G645" s="6" t="s">
        <v>100</v>
      </c>
      <c r="H645" s="7"/>
      <c r="I645" s="7"/>
      <c r="J645" s="7">
        <f>H645+I645</f>
        <v>0</v>
      </c>
      <c r="K645" s="7"/>
      <c r="L645" s="7">
        <f>J645+K645</f>
        <v>0</v>
      </c>
      <c r="M645" s="7"/>
      <c r="N645" s="7">
        <f>L645+M645</f>
        <v>0</v>
      </c>
      <c r="O645" s="7">
        <v>485</v>
      </c>
      <c r="P645" s="7">
        <v>0</v>
      </c>
      <c r="Q645" s="172">
        <f>74.9+92.2</f>
        <v>167.10000000000002</v>
      </c>
      <c r="R645" s="7">
        <f>P645+Q645</f>
        <v>167.10000000000002</v>
      </c>
      <c r="S645" s="7">
        <v>167.1</v>
      </c>
    </row>
    <row r="646" spans="1:19" ht="33">
      <c r="A646" s="60">
        <v>1</v>
      </c>
      <c r="B646" s="25" t="s">
        <v>491</v>
      </c>
      <c r="C646" s="74">
        <v>303</v>
      </c>
      <c r="D646" s="20" t="s">
        <v>18</v>
      </c>
      <c r="E646" s="20" t="s">
        <v>6</v>
      </c>
      <c r="F646" s="74" t="s">
        <v>487</v>
      </c>
      <c r="G646" s="20"/>
      <c r="H646" s="21">
        <f t="shared" si="281"/>
        <v>0</v>
      </c>
      <c r="I646" s="112">
        <f t="shared" si="281"/>
        <v>0</v>
      </c>
      <c r="J646" s="21">
        <f t="shared" si="281"/>
        <v>0</v>
      </c>
      <c r="K646" s="112">
        <f t="shared" si="281"/>
        <v>0</v>
      </c>
      <c r="L646" s="21">
        <f t="shared" si="281"/>
        <v>0</v>
      </c>
      <c r="M646" s="112">
        <f t="shared" si="281"/>
        <v>0</v>
      </c>
      <c r="N646" s="21">
        <f t="shared" si="281"/>
        <v>0</v>
      </c>
      <c r="O646" s="112">
        <f t="shared" si="281"/>
        <v>485</v>
      </c>
      <c r="P646" s="21">
        <f t="shared" si="281"/>
        <v>485</v>
      </c>
      <c r="Q646" s="112">
        <f t="shared" si="281"/>
        <v>0</v>
      </c>
      <c r="R646" s="21">
        <f t="shared" si="281"/>
        <v>485</v>
      </c>
      <c r="S646" s="21">
        <f t="shared" si="281"/>
        <v>485</v>
      </c>
    </row>
    <row r="647" spans="1:19" ht="18.75" customHeight="1">
      <c r="A647" s="60">
        <v>1</v>
      </c>
      <c r="B647" s="26" t="s">
        <v>103</v>
      </c>
      <c r="C647" s="75">
        <v>303</v>
      </c>
      <c r="D647" s="6" t="s">
        <v>18</v>
      </c>
      <c r="E647" s="6" t="s">
        <v>6</v>
      </c>
      <c r="F647" s="75" t="s">
        <v>487</v>
      </c>
      <c r="G647" s="6" t="s">
        <v>100</v>
      </c>
      <c r="H647" s="7"/>
      <c r="I647" s="7"/>
      <c r="J647" s="7">
        <f>H647+I647</f>
        <v>0</v>
      </c>
      <c r="K647" s="7"/>
      <c r="L647" s="7">
        <f>J647+K647</f>
        <v>0</v>
      </c>
      <c r="M647" s="7"/>
      <c r="N647" s="7">
        <f>L647+M647</f>
        <v>0</v>
      </c>
      <c r="O647" s="7">
        <v>485</v>
      </c>
      <c r="P647" s="7">
        <f>N647+O647</f>
        <v>485</v>
      </c>
      <c r="Q647" s="7">
        <v>0</v>
      </c>
      <c r="R647" s="7">
        <f>P647+Q647</f>
        <v>485</v>
      </c>
      <c r="S647" s="7">
        <v>485</v>
      </c>
    </row>
    <row r="648" spans="1:19" ht="36" customHeight="1">
      <c r="A648" s="60">
        <v>1</v>
      </c>
      <c r="B648" s="25" t="s">
        <v>492</v>
      </c>
      <c r="C648" s="74">
        <v>303</v>
      </c>
      <c r="D648" s="20" t="s">
        <v>18</v>
      </c>
      <c r="E648" s="20" t="s">
        <v>6</v>
      </c>
      <c r="F648" s="74" t="s">
        <v>488</v>
      </c>
      <c r="G648" s="20"/>
      <c r="H648" s="21">
        <f t="shared" si="281"/>
        <v>0</v>
      </c>
      <c r="I648" s="112">
        <f t="shared" si="281"/>
        <v>0</v>
      </c>
      <c r="J648" s="21">
        <f t="shared" si="281"/>
        <v>0</v>
      </c>
      <c r="K648" s="112">
        <f t="shared" si="281"/>
        <v>0</v>
      </c>
      <c r="L648" s="21">
        <f t="shared" si="281"/>
        <v>0</v>
      </c>
      <c r="M648" s="112">
        <f t="shared" si="281"/>
        <v>0</v>
      </c>
      <c r="N648" s="21">
        <f t="shared" si="281"/>
        <v>0</v>
      </c>
      <c r="O648" s="112">
        <f t="shared" si="281"/>
        <v>417.9</v>
      </c>
      <c r="P648" s="21">
        <f t="shared" si="281"/>
        <v>417.9</v>
      </c>
      <c r="Q648" s="112">
        <f t="shared" si="281"/>
        <v>0</v>
      </c>
      <c r="R648" s="21">
        <f t="shared" si="281"/>
        <v>417.9</v>
      </c>
      <c r="S648" s="21">
        <f t="shared" si="281"/>
        <v>417.9</v>
      </c>
    </row>
    <row r="649" spans="1:19" ht="19.5" customHeight="1">
      <c r="A649" s="60">
        <v>1</v>
      </c>
      <c r="B649" s="26" t="s">
        <v>103</v>
      </c>
      <c r="C649" s="75">
        <v>303</v>
      </c>
      <c r="D649" s="6" t="s">
        <v>18</v>
      </c>
      <c r="E649" s="6" t="s">
        <v>6</v>
      </c>
      <c r="F649" s="75" t="s">
        <v>488</v>
      </c>
      <c r="G649" s="6" t="s">
        <v>100</v>
      </c>
      <c r="H649" s="7"/>
      <c r="I649" s="7"/>
      <c r="J649" s="7">
        <f>H649+I649</f>
        <v>0</v>
      </c>
      <c r="K649" s="7"/>
      <c r="L649" s="7">
        <f>J649+K649</f>
        <v>0</v>
      </c>
      <c r="M649" s="7"/>
      <c r="N649" s="7">
        <f>L649+M649</f>
        <v>0</v>
      </c>
      <c r="O649" s="7">
        <v>417.9</v>
      </c>
      <c r="P649" s="7">
        <f>N649+O649</f>
        <v>417.9</v>
      </c>
      <c r="Q649" s="7">
        <v>0</v>
      </c>
      <c r="R649" s="7">
        <f>P649+Q649</f>
        <v>417.9</v>
      </c>
      <c r="S649" s="7">
        <v>417.9</v>
      </c>
    </row>
    <row r="650" spans="1:19" ht="32.25" customHeight="1">
      <c r="A650" s="60">
        <v>1</v>
      </c>
      <c r="B650" s="25" t="s">
        <v>493</v>
      </c>
      <c r="C650" s="74">
        <v>303</v>
      </c>
      <c r="D650" s="20" t="s">
        <v>18</v>
      </c>
      <c r="E650" s="20" t="s">
        <v>6</v>
      </c>
      <c r="F650" s="74" t="s">
        <v>486</v>
      </c>
      <c r="G650" s="20"/>
      <c r="H650" s="21">
        <f aca="true" t="shared" si="282" ref="H650:S650">H651</f>
        <v>575.3</v>
      </c>
      <c r="I650" s="112">
        <f t="shared" si="282"/>
        <v>0</v>
      </c>
      <c r="J650" s="21">
        <f t="shared" si="282"/>
        <v>575.3</v>
      </c>
      <c r="K650" s="112">
        <f t="shared" si="282"/>
        <v>0</v>
      </c>
      <c r="L650" s="21">
        <f t="shared" si="282"/>
        <v>575.3</v>
      </c>
      <c r="M650" s="112">
        <f t="shared" si="282"/>
        <v>0</v>
      </c>
      <c r="N650" s="21">
        <f t="shared" si="282"/>
        <v>575.3</v>
      </c>
      <c r="O650" s="112">
        <f t="shared" si="282"/>
        <v>0</v>
      </c>
      <c r="P650" s="21">
        <f t="shared" si="282"/>
        <v>575.3</v>
      </c>
      <c r="Q650" s="112">
        <f t="shared" si="282"/>
        <v>-92.2</v>
      </c>
      <c r="R650" s="21">
        <f t="shared" si="282"/>
        <v>483.09999999999997</v>
      </c>
      <c r="S650" s="21">
        <f t="shared" si="282"/>
        <v>483.1</v>
      </c>
    </row>
    <row r="651" spans="1:19" ht="18" customHeight="1">
      <c r="A651" s="60">
        <v>1</v>
      </c>
      <c r="B651" s="26" t="s">
        <v>103</v>
      </c>
      <c r="C651" s="75">
        <v>303</v>
      </c>
      <c r="D651" s="6" t="s">
        <v>18</v>
      </c>
      <c r="E651" s="6" t="s">
        <v>6</v>
      </c>
      <c r="F651" s="75" t="s">
        <v>486</v>
      </c>
      <c r="G651" s="6" t="s">
        <v>100</v>
      </c>
      <c r="H651" s="7">
        <v>575.3</v>
      </c>
      <c r="I651" s="7"/>
      <c r="J651" s="7">
        <f>H651+I651</f>
        <v>575.3</v>
      </c>
      <c r="K651" s="7"/>
      <c r="L651" s="7">
        <f>J651+K651</f>
        <v>575.3</v>
      </c>
      <c r="M651" s="7"/>
      <c r="N651" s="7">
        <f>L651+M651</f>
        <v>575.3</v>
      </c>
      <c r="O651" s="7"/>
      <c r="P651" s="7">
        <f>N651+O651</f>
        <v>575.3</v>
      </c>
      <c r="Q651" s="7">
        <v>-92.2</v>
      </c>
      <c r="R651" s="7">
        <f>P651+Q651</f>
        <v>483.09999999999997</v>
      </c>
      <c r="S651" s="7">
        <v>483.1</v>
      </c>
    </row>
    <row r="652" spans="1:19" ht="17.25">
      <c r="A652" s="60">
        <v>1</v>
      </c>
      <c r="B652" s="28" t="s">
        <v>126</v>
      </c>
      <c r="C652" s="74">
        <v>303</v>
      </c>
      <c r="D652" s="20" t="s">
        <v>18</v>
      </c>
      <c r="E652" s="20" t="s">
        <v>6</v>
      </c>
      <c r="F652" s="74" t="s">
        <v>219</v>
      </c>
      <c r="G652" s="20"/>
      <c r="H652" s="21">
        <f aca="true" t="shared" si="283" ref="H652:S652">H653</f>
        <v>579.7</v>
      </c>
      <c r="I652" s="18">
        <f t="shared" si="283"/>
        <v>0</v>
      </c>
      <c r="J652" s="21">
        <f t="shared" si="283"/>
        <v>579.7</v>
      </c>
      <c r="K652" s="18">
        <f t="shared" si="283"/>
        <v>1159.3</v>
      </c>
      <c r="L652" s="21">
        <f t="shared" si="283"/>
        <v>1739</v>
      </c>
      <c r="M652" s="18">
        <f t="shared" si="283"/>
        <v>0</v>
      </c>
      <c r="N652" s="21">
        <f t="shared" si="283"/>
        <v>1739</v>
      </c>
      <c r="O652" s="18">
        <f t="shared" si="283"/>
        <v>0</v>
      </c>
      <c r="P652" s="21">
        <f t="shared" si="283"/>
        <v>1739</v>
      </c>
      <c r="Q652" s="18">
        <f t="shared" si="283"/>
        <v>-0.1</v>
      </c>
      <c r="R652" s="21">
        <f t="shared" si="283"/>
        <v>1738.9</v>
      </c>
      <c r="S652" s="21">
        <f t="shared" si="283"/>
        <v>1738.9</v>
      </c>
    </row>
    <row r="653" spans="1:19" ht="164.25" customHeight="1">
      <c r="A653" s="60">
        <v>1</v>
      </c>
      <c r="B653" s="28" t="s">
        <v>61</v>
      </c>
      <c r="C653" s="74">
        <v>303</v>
      </c>
      <c r="D653" s="20" t="s">
        <v>18</v>
      </c>
      <c r="E653" s="20" t="s">
        <v>6</v>
      </c>
      <c r="F653" s="74" t="s">
        <v>220</v>
      </c>
      <c r="G653" s="20"/>
      <c r="H653" s="21">
        <f aca="true" t="shared" si="284" ref="H653:N653">H656+H654</f>
        <v>579.7</v>
      </c>
      <c r="I653" s="112">
        <f t="shared" si="284"/>
        <v>0</v>
      </c>
      <c r="J653" s="21">
        <f t="shared" si="284"/>
        <v>579.7</v>
      </c>
      <c r="K653" s="112">
        <f t="shared" si="284"/>
        <v>1159.3</v>
      </c>
      <c r="L653" s="21">
        <f t="shared" si="284"/>
        <v>1739</v>
      </c>
      <c r="M653" s="112">
        <f t="shared" si="284"/>
        <v>0</v>
      </c>
      <c r="N653" s="21">
        <f t="shared" si="284"/>
        <v>1739</v>
      </c>
      <c r="O653" s="112">
        <f>O656+O654</f>
        <v>0</v>
      </c>
      <c r="P653" s="21">
        <f>P656+P654</f>
        <v>1739</v>
      </c>
      <c r="Q653" s="112">
        <f>Q656+Q654</f>
        <v>-0.1</v>
      </c>
      <c r="R653" s="21">
        <f>R656+R654</f>
        <v>1738.9</v>
      </c>
      <c r="S653" s="21">
        <f>S656+S654</f>
        <v>1738.9</v>
      </c>
    </row>
    <row r="654" spans="1:19" ht="97.5" customHeight="1">
      <c r="A654" s="60">
        <v>1</v>
      </c>
      <c r="B654" s="59" t="s">
        <v>135</v>
      </c>
      <c r="C654" s="74">
        <v>303</v>
      </c>
      <c r="D654" s="20" t="s">
        <v>18</v>
      </c>
      <c r="E654" s="20" t="s">
        <v>6</v>
      </c>
      <c r="F654" s="74" t="s">
        <v>221</v>
      </c>
      <c r="G654" s="20"/>
      <c r="H654" s="21">
        <f aca="true" t="shared" si="285" ref="H654:S654">H655</f>
        <v>0</v>
      </c>
      <c r="I654" s="112">
        <f t="shared" si="285"/>
        <v>0</v>
      </c>
      <c r="J654" s="21">
        <f t="shared" si="285"/>
        <v>0</v>
      </c>
      <c r="K654" s="112">
        <f t="shared" si="285"/>
        <v>1159.3</v>
      </c>
      <c r="L654" s="21">
        <f t="shared" si="285"/>
        <v>1159.3</v>
      </c>
      <c r="M654" s="112">
        <f t="shared" si="285"/>
        <v>0</v>
      </c>
      <c r="N654" s="21">
        <f t="shared" si="285"/>
        <v>1159.3</v>
      </c>
      <c r="O654" s="112">
        <f t="shared" si="285"/>
        <v>0</v>
      </c>
      <c r="P654" s="21">
        <f t="shared" si="285"/>
        <v>1159.3</v>
      </c>
      <c r="Q654" s="112">
        <f t="shared" si="285"/>
        <v>0</v>
      </c>
      <c r="R654" s="21">
        <f t="shared" si="285"/>
        <v>1159.3</v>
      </c>
      <c r="S654" s="21">
        <f t="shared" si="285"/>
        <v>1159.3</v>
      </c>
    </row>
    <row r="655" spans="1:19" ht="16.5">
      <c r="A655" s="60">
        <v>1</v>
      </c>
      <c r="B655" s="26" t="s">
        <v>103</v>
      </c>
      <c r="C655" s="75">
        <v>303</v>
      </c>
      <c r="D655" s="6" t="s">
        <v>18</v>
      </c>
      <c r="E655" s="6" t="s">
        <v>6</v>
      </c>
      <c r="F655" s="75" t="s">
        <v>221</v>
      </c>
      <c r="G655" s="6" t="s">
        <v>100</v>
      </c>
      <c r="H655" s="7"/>
      <c r="I655" s="7"/>
      <c r="J655" s="7">
        <f>H655+I655</f>
        <v>0</v>
      </c>
      <c r="K655" s="7">
        <v>1159.3</v>
      </c>
      <c r="L655" s="7">
        <f>J655+K655</f>
        <v>1159.3</v>
      </c>
      <c r="M655" s="7"/>
      <c r="N655" s="7">
        <f>L655+M655</f>
        <v>1159.3</v>
      </c>
      <c r="O655" s="7"/>
      <c r="P655" s="7">
        <f>N655+O655</f>
        <v>1159.3</v>
      </c>
      <c r="Q655" s="7">
        <v>0</v>
      </c>
      <c r="R655" s="7">
        <f>P655+Q655</f>
        <v>1159.3</v>
      </c>
      <c r="S655" s="7">
        <v>1159.3</v>
      </c>
    </row>
    <row r="656" spans="1:19" ht="68.25" customHeight="1">
      <c r="A656" s="60">
        <v>1</v>
      </c>
      <c r="B656" s="59" t="s">
        <v>85</v>
      </c>
      <c r="C656" s="74">
        <v>303</v>
      </c>
      <c r="D656" s="20" t="s">
        <v>18</v>
      </c>
      <c r="E656" s="20" t="s">
        <v>6</v>
      </c>
      <c r="F656" s="74" t="s">
        <v>222</v>
      </c>
      <c r="G656" s="20"/>
      <c r="H656" s="21">
        <f aca="true" t="shared" si="286" ref="H656:S656">H657</f>
        <v>579.7</v>
      </c>
      <c r="I656" s="112">
        <f t="shared" si="286"/>
        <v>0</v>
      </c>
      <c r="J656" s="21">
        <f t="shared" si="286"/>
        <v>579.7</v>
      </c>
      <c r="K656" s="112">
        <f t="shared" si="286"/>
        <v>0</v>
      </c>
      <c r="L656" s="21">
        <f t="shared" si="286"/>
        <v>579.7</v>
      </c>
      <c r="M656" s="112">
        <f t="shared" si="286"/>
        <v>0</v>
      </c>
      <c r="N656" s="21">
        <f t="shared" si="286"/>
        <v>579.7</v>
      </c>
      <c r="O656" s="112">
        <f t="shared" si="286"/>
        <v>0</v>
      </c>
      <c r="P656" s="21">
        <f t="shared" si="286"/>
        <v>579.7</v>
      </c>
      <c r="Q656" s="112">
        <f t="shared" si="286"/>
        <v>-0.1</v>
      </c>
      <c r="R656" s="21">
        <f t="shared" si="286"/>
        <v>579.6</v>
      </c>
      <c r="S656" s="21">
        <f t="shared" si="286"/>
        <v>579.6</v>
      </c>
    </row>
    <row r="657" spans="1:19" ht="16.5">
      <c r="A657" s="60">
        <v>1</v>
      </c>
      <c r="B657" s="26" t="s">
        <v>103</v>
      </c>
      <c r="C657" s="75">
        <v>303</v>
      </c>
      <c r="D657" s="6" t="s">
        <v>18</v>
      </c>
      <c r="E657" s="6" t="s">
        <v>6</v>
      </c>
      <c r="F657" s="75" t="s">
        <v>222</v>
      </c>
      <c r="G657" s="6" t="s">
        <v>100</v>
      </c>
      <c r="H657" s="7">
        <v>579.7</v>
      </c>
      <c r="I657" s="7"/>
      <c r="J657" s="7">
        <f>H657+I657</f>
        <v>579.7</v>
      </c>
      <c r="K657" s="7"/>
      <c r="L657" s="7">
        <f>J657+K657</f>
        <v>579.7</v>
      </c>
      <c r="M657" s="7"/>
      <c r="N657" s="7">
        <f>L657+M657</f>
        <v>579.7</v>
      </c>
      <c r="O657" s="7"/>
      <c r="P657" s="7">
        <f>N657+O657</f>
        <v>579.7</v>
      </c>
      <c r="Q657" s="7">
        <v>-0.1</v>
      </c>
      <c r="R657" s="7">
        <f>P657+Q657</f>
        <v>579.6</v>
      </c>
      <c r="S657" s="7">
        <v>579.6</v>
      </c>
    </row>
    <row r="658" spans="1:19" ht="17.25">
      <c r="A658" s="60">
        <v>1</v>
      </c>
      <c r="B658" s="25" t="s">
        <v>117</v>
      </c>
      <c r="C658" s="74">
        <v>303</v>
      </c>
      <c r="D658" s="20" t="s">
        <v>18</v>
      </c>
      <c r="E658" s="20" t="s">
        <v>6</v>
      </c>
      <c r="F658" s="74" t="s">
        <v>223</v>
      </c>
      <c r="G658" s="20"/>
      <c r="H658" s="21">
        <f aca="true" t="shared" si="287" ref="H658:S658">H659</f>
        <v>80</v>
      </c>
      <c r="I658" s="18">
        <f t="shared" si="287"/>
        <v>0</v>
      </c>
      <c r="J658" s="21">
        <f t="shared" si="287"/>
        <v>80</v>
      </c>
      <c r="K658" s="18">
        <f t="shared" si="287"/>
        <v>0</v>
      </c>
      <c r="L658" s="21">
        <f t="shared" si="287"/>
        <v>80</v>
      </c>
      <c r="M658" s="18">
        <f t="shared" si="287"/>
        <v>0</v>
      </c>
      <c r="N658" s="21">
        <f t="shared" si="287"/>
        <v>80</v>
      </c>
      <c r="O658" s="18">
        <f t="shared" si="287"/>
        <v>0</v>
      </c>
      <c r="P658" s="21">
        <f t="shared" si="287"/>
        <v>80</v>
      </c>
      <c r="Q658" s="18">
        <f t="shared" si="287"/>
        <v>0</v>
      </c>
      <c r="R658" s="21">
        <f t="shared" si="287"/>
        <v>80</v>
      </c>
      <c r="S658" s="21">
        <f t="shared" si="287"/>
        <v>36.3</v>
      </c>
    </row>
    <row r="659" spans="1:19" ht="17.25">
      <c r="A659" s="60">
        <v>1</v>
      </c>
      <c r="B659" s="25" t="s">
        <v>141</v>
      </c>
      <c r="C659" s="74">
        <v>303</v>
      </c>
      <c r="D659" s="20" t="s">
        <v>18</v>
      </c>
      <c r="E659" s="20" t="s">
        <v>6</v>
      </c>
      <c r="F659" s="74" t="s">
        <v>224</v>
      </c>
      <c r="G659" s="20"/>
      <c r="H659" s="21">
        <f aca="true" t="shared" si="288" ref="H659:S660">H660</f>
        <v>80</v>
      </c>
      <c r="I659" s="112">
        <f t="shared" si="288"/>
        <v>0</v>
      </c>
      <c r="J659" s="21">
        <f t="shared" si="288"/>
        <v>80</v>
      </c>
      <c r="K659" s="112">
        <f t="shared" si="288"/>
        <v>0</v>
      </c>
      <c r="L659" s="21">
        <f t="shared" si="288"/>
        <v>80</v>
      </c>
      <c r="M659" s="112">
        <f t="shared" si="288"/>
        <v>0</v>
      </c>
      <c r="N659" s="21">
        <f t="shared" si="288"/>
        <v>80</v>
      </c>
      <c r="O659" s="112">
        <f t="shared" si="288"/>
        <v>0</v>
      </c>
      <c r="P659" s="21">
        <f t="shared" si="288"/>
        <v>80</v>
      </c>
      <c r="Q659" s="112">
        <f t="shared" si="288"/>
        <v>0</v>
      </c>
      <c r="R659" s="21">
        <f t="shared" si="288"/>
        <v>80</v>
      </c>
      <c r="S659" s="21">
        <f t="shared" si="288"/>
        <v>36.3</v>
      </c>
    </row>
    <row r="660" spans="1:19" ht="17.25">
      <c r="A660" s="60">
        <v>1</v>
      </c>
      <c r="B660" s="25" t="s">
        <v>125</v>
      </c>
      <c r="C660" s="74">
        <v>303</v>
      </c>
      <c r="D660" s="20" t="s">
        <v>18</v>
      </c>
      <c r="E660" s="20" t="s">
        <v>6</v>
      </c>
      <c r="F660" s="74" t="s">
        <v>225</v>
      </c>
      <c r="G660" s="20"/>
      <c r="H660" s="21">
        <f t="shared" si="288"/>
        <v>80</v>
      </c>
      <c r="I660" s="112">
        <f t="shared" si="288"/>
        <v>0</v>
      </c>
      <c r="J660" s="21">
        <f t="shared" si="288"/>
        <v>80</v>
      </c>
      <c r="K660" s="112">
        <f t="shared" si="288"/>
        <v>0</v>
      </c>
      <c r="L660" s="21">
        <f t="shared" si="288"/>
        <v>80</v>
      </c>
      <c r="M660" s="112">
        <f t="shared" si="288"/>
        <v>0</v>
      </c>
      <c r="N660" s="21">
        <f t="shared" si="288"/>
        <v>80</v>
      </c>
      <c r="O660" s="112">
        <f t="shared" si="288"/>
        <v>0</v>
      </c>
      <c r="P660" s="21">
        <f t="shared" si="288"/>
        <v>80</v>
      </c>
      <c r="Q660" s="112">
        <f t="shared" si="288"/>
        <v>0</v>
      </c>
      <c r="R660" s="21">
        <f t="shared" si="288"/>
        <v>80</v>
      </c>
      <c r="S660" s="21">
        <f t="shared" si="288"/>
        <v>36.3</v>
      </c>
    </row>
    <row r="661" spans="1:19" ht="16.5">
      <c r="A661" s="60">
        <v>1</v>
      </c>
      <c r="B661" s="26" t="s">
        <v>103</v>
      </c>
      <c r="C661" s="75">
        <v>303</v>
      </c>
      <c r="D661" s="6" t="s">
        <v>18</v>
      </c>
      <c r="E661" s="6" t="s">
        <v>6</v>
      </c>
      <c r="F661" s="75" t="s">
        <v>225</v>
      </c>
      <c r="G661" s="6" t="s">
        <v>100</v>
      </c>
      <c r="H661" s="7">
        <v>80</v>
      </c>
      <c r="I661" s="7"/>
      <c r="J661" s="7">
        <f>H661+I661</f>
        <v>80</v>
      </c>
      <c r="K661" s="7"/>
      <c r="L661" s="7">
        <f>J661+K661</f>
        <v>80</v>
      </c>
      <c r="M661" s="7"/>
      <c r="N661" s="7">
        <f>L661+M661</f>
        <v>80</v>
      </c>
      <c r="O661" s="7"/>
      <c r="P661" s="7">
        <f>N661+O661</f>
        <v>80</v>
      </c>
      <c r="Q661" s="7">
        <v>0</v>
      </c>
      <c r="R661" s="7">
        <f>P661+Q661</f>
        <v>80</v>
      </c>
      <c r="S661" s="7">
        <v>36.3</v>
      </c>
    </row>
    <row r="662" spans="1:19" ht="17.25">
      <c r="A662" s="60">
        <v>1</v>
      </c>
      <c r="B662" s="24" t="s">
        <v>28</v>
      </c>
      <c r="C662" s="73">
        <v>303</v>
      </c>
      <c r="D662" s="17" t="s">
        <v>18</v>
      </c>
      <c r="E662" s="17" t="s">
        <v>9</v>
      </c>
      <c r="F662" s="73"/>
      <c r="G662" s="17"/>
      <c r="H662" s="18">
        <f aca="true" t="shared" si="289" ref="H662:S662">H663</f>
        <v>0</v>
      </c>
      <c r="I662" s="18">
        <f t="shared" si="289"/>
        <v>0</v>
      </c>
      <c r="J662" s="18">
        <f t="shared" si="289"/>
        <v>0</v>
      </c>
      <c r="K662" s="18">
        <f t="shared" si="289"/>
        <v>57.8</v>
      </c>
      <c r="L662" s="18">
        <f t="shared" si="289"/>
        <v>57.8</v>
      </c>
      <c r="M662" s="18">
        <f t="shared" si="289"/>
        <v>0</v>
      </c>
      <c r="N662" s="18">
        <f t="shared" si="289"/>
        <v>57.8</v>
      </c>
      <c r="O662" s="18">
        <f t="shared" si="289"/>
        <v>0</v>
      </c>
      <c r="P662" s="18">
        <f t="shared" si="289"/>
        <v>57.8</v>
      </c>
      <c r="Q662" s="18">
        <f t="shared" si="289"/>
        <v>0</v>
      </c>
      <c r="R662" s="18">
        <f t="shared" si="289"/>
        <v>57.8</v>
      </c>
      <c r="S662" s="18">
        <f t="shared" si="289"/>
        <v>57.8</v>
      </c>
    </row>
    <row r="663" spans="1:19" ht="33">
      <c r="A663" s="60">
        <v>1</v>
      </c>
      <c r="B663" s="19" t="s">
        <v>140</v>
      </c>
      <c r="C663" s="74" t="s">
        <v>83</v>
      </c>
      <c r="D663" s="20" t="s">
        <v>18</v>
      </c>
      <c r="E663" s="20" t="s">
        <v>9</v>
      </c>
      <c r="F663" s="74" t="s">
        <v>246</v>
      </c>
      <c r="G663" s="20"/>
      <c r="H663" s="42">
        <f aca="true" t="shared" si="290" ref="H663:S664">H664</f>
        <v>0</v>
      </c>
      <c r="I663" s="138">
        <f t="shared" si="290"/>
        <v>0</v>
      </c>
      <c r="J663" s="42">
        <f t="shared" si="290"/>
        <v>0</v>
      </c>
      <c r="K663" s="138">
        <f t="shared" si="290"/>
        <v>57.8</v>
      </c>
      <c r="L663" s="42">
        <f t="shared" si="290"/>
        <v>57.8</v>
      </c>
      <c r="M663" s="138">
        <f t="shared" si="290"/>
        <v>0</v>
      </c>
      <c r="N663" s="42">
        <f t="shared" si="290"/>
        <v>57.8</v>
      </c>
      <c r="O663" s="138">
        <f t="shared" si="290"/>
        <v>0</v>
      </c>
      <c r="P663" s="42">
        <f t="shared" si="290"/>
        <v>57.8</v>
      </c>
      <c r="Q663" s="138">
        <f t="shared" si="290"/>
        <v>0</v>
      </c>
      <c r="R663" s="42">
        <f t="shared" si="290"/>
        <v>57.8</v>
      </c>
      <c r="S663" s="42">
        <f t="shared" si="290"/>
        <v>57.8</v>
      </c>
    </row>
    <row r="664" spans="1:19" ht="17.25">
      <c r="A664" s="60">
        <v>1</v>
      </c>
      <c r="B664" s="19" t="s">
        <v>13</v>
      </c>
      <c r="C664" s="74" t="s">
        <v>83</v>
      </c>
      <c r="D664" s="20" t="s">
        <v>18</v>
      </c>
      <c r="E664" s="20" t="s">
        <v>9</v>
      </c>
      <c r="F664" s="74" t="s">
        <v>247</v>
      </c>
      <c r="G664" s="20"/>
      <c r="H664" s="42">
        <f t="shared" si="290"/>
        <v>0</v>
      </c>
      <c r="I664" s="138">
        <f t="shared" si="290"/>
        <v>0</v>
      </c>
      <c r="J664" s="42">
        <f t="shared" si="290"/>
        <v>0</v>
      </c>
      <c r="K664" s="138">
        <f t="shared" si="290"/>
        <v>57.8</v>
      </c>
      <c r="L664" s="42">
        <f t="shared" si="290"/>
        <v>57.8</v>
      </c>
      <c r="M664" s="138">
        <f t="shared" si="290"/>
        <v>0</v>
      </c>
      <c r="N664" s="42">
        <f t="shared" si="290"/>
        <v>57.8</v>
      </c>
      <c r="O664" s="138">
        <f t="shared" si="290"/>
        <v>0</v>
      </c>
      <c r="P664" s="42">
        <f t="shared" si="290"/>
        <v>57.8</v>
      </c>
      <c r="Q664" s="138">
        <f t="shared" si="290"/>
        <v>0</v>
      </c>
      <c r="R664" s="42">
        <f t="shared" si="290"/>
        <v>57.8</v>
      </c>
      <c r="S664" s="42">
        <f t="shared" si="290"/>
        <v>57.8</v>
      </c>
    </row>
    <row r="665" spans="1:19" ht="17.25">
      <c r="A665" s="60">
        <v>1</v>
      </c>
      <c r="B665" s="19" t="s">
        <v>52</v>
      </c>
      <c r="C665" s="74" t="s">
        <v>83</v>
      </c>
      <c r="D665" s="20" t="s">
        <v>18</v>
      </c>
      <c r="E665" s="20" t="s">
        <v>9</v>
      </c>
      <c r="F665" s="74" t="s">
        <v>248</v>
      </c>
      <c r="G665" s="20"/>
      <c r="H665" s="42">
        <f aca="true" t="shared" si="291" ref="H665:O665">H667</f>
        <v>0</v>
      </c>
      <c r="I665" s="138">
        <f t="shared" si="291"/>
        <v>0</v>
      </c>
      <c r="J665" s="42">
        <f t="shared" si="291"/>
        <v>0</v>
      </c>
      <c r="K665" s="138">
        <f t="shared" si="291"/>
        <v>57.8</v>
      </c>
      <c r="L665" s="42">
        <f t="shared" si="291"/>
        <v>57.8</v>
      </c>
      <c r="M665" s="138">
        <f t="shared" si="291"/>
        <v>0</v>
      </c>
      <c r="N665" s="42">
        <f t="shared" si="291"/>
        <v>57.8</v>
      </c>
      <c r="O665" s="138">
        <f t="shared" si="291"/>
        <v>0</v>
      </c>
      <c r="P665" s="42">
        <f>P667+P666</f>
        <v>57.8</v>
      </c>
      <c r="Q665" s="42">
        <f>Q667+Q666</f>
        <v>0</v>
      </c>
      <c r="R665" s="42">
        <f>R667+R666</f>
        <v>57.8</v>
      </c>
      <c r="S665" s="42">
        <f>S667+S666</f>
        <v>57.8</v>
      </c>
    </row>
    <row r="666" spans="2:19" ht="51.75" customHeight="1">
      <c r="B666" s="107" t="s">
        <v>112</v>
      </c>
      <c r="C666" s="75" t="s">
        <v>83</v>
      </c>
      <c r="D666" s="6" t="s">
        <v>18</v>
      </c>
      <c r="E666" s="6" t="s">
        <v>9</v>
      </c>
      <c r="F666" s="75" t="s">
        <v>248</v>
      </c>
      <c r="G666" s="6" t="s">
        <v>94</v>
      </c>
      <c r="H666" s="7"/>
      <c r="I666" s="7"/>
      <c r="J666" s="7">
        <f>H666+I666</f>
        <v>0</v>
      </c>
      <c r="K666" s="7">
        <f>55.8+2</f>
        <v>57.8</v>
      </c>
      <c r="L666" s="7">
        <f>J666+K666</f>
        <v>57.8</v>
      </c>
      <c r="M666" s="7"/>
      <c r="N666" s="7">
        <f>L666+M666</f>
        <v>57.8</v>
      </c>
      <c r="O666" s="7"/>
      <c r="P666" s="7">
        <v>0</v>
      </c>
      <c r="Q666" s="7">
        <v>2</v>
      </c>
      <c r="R666" s="7">
        <f>P666+Q666</f>
        <v>2</v>
      </c>
      <c r="S666" s="7">
        <v>2</v>
      </c>
    </row>
    <row r="667" spans="1:19" ht="16.5">
      <c r="A667" s="60">
        <v>1</v>
      </c>
      <c r="B667" s="26" t="s">
        <v>103</v>
      </c>
      <c r="C667" s="85" t="s">
        <v>83</v>
      </c>
      <c r="D667" s="6" t="s">
        <v>18</v>
      </c>
      <c r="E667" s="6" t="s">
        <v>9</v>
      </c>
      <c r="F667" s="85" t="s">
        <v>248</v>
      </c>
      <c r="G667" s="6" t="s">
        <v>100</v>
      </c>
      <c r="H667" s="7"/>
      <c r="I667" s="7"/>
      <c r="J667" s="7">
        <f>H667+I667</f>
        <v>0</v>
      </c>
      <c r="K667" s="7">
        <f>55.8+2</f>
        <v>57.8</v>
      </c>
      <c r="L667" s="7">
        <f>J667+K667</f>
        <v>57.8</v>
      </c>
      <c r="M667" s="7"/>
      <c r="N667" s="7">
        <f>L667+M667</f>
        <v>57.8</v>
      </c>
      <c r="O667" s="7"/>
      <c r="P667" s="7">
        <f>N667+O667</f>
        <v>57.8</v>
      </c>
      <c r="Q667" s="7">
        <v>-2</v>
      </c>
      <c r="R667" s="7">
        <f>P667+Q667</f>
        <v>55.8</v>
      </c>
      <c r="S667" s="7">
        <v>55.8</v>
      </c>
    </row>
    <row r="668" spans="1:19" ht="16.5">
      <c r="A668" s="60">
        <v>1</v>
      </c>
      <c r="B668" s="27" t="s">
        <v>71</v>
      </c>
      <c r="C668" s="72" t="s">
        <v>83</v>
      </c>
      <c r="D668" s="13" t="s">
        <v>12</v>
      </c>
      <c r="E668" s="13"/>
      <c r="F668" s="72"/>
      <c r="G668" s="13"/>
      <c r="H668" s="14">
        <f aca="true" t="shared" si="292" ref="H668:S669">H669</f>
        <v>864</v>
      </c>
      <c r="I668" s="111">
        <f t="shared" si="292"/>
        <v>156</v>
      </c>
      <c r="J668" s="14">
        <f t="shared" si="292"/>
        <v>1020</v>
      </c>
      <c r="K668" s="111">
        <f t="shared" si="292"/>
        <v>343</v>
      </c>
      <c r="L668" s="14">
        <f t="shared" si="292"/>
        <v>1363</v>
      </c>
      <c r="M668" s="111">
        <f t="shared" si="292"/>
        <v>0</v>
      </c>
      <c r="N668" s="14">
        <f t="shared" si="292"/>
        <v>1363</v>
      </c>
      <c r="O668" s="111">
        <f t="shared" si="292"/>
        <v>363.6</v>
      </c>
      <c r="P668" s="14">
        <f t="shared" si="292"/>
        <v>1726.6</v>
      </c>
      <c r="Q668" s="111">
        <f t="shared" si="292"/>
        <v>0</v>
      </c>
      <c r="R668" s="14">
        <f t="shared" si="292"/>
        <v>1726.6</v>
      </c>
      <c r="S668" s="14">
        <f t="shared" si="292"/>
        <v>1540.6999999999998</v>
      </c>
    </row>
    <row r="669" spans="1:19" ht="17.25">
      <c r="A669" s="60">
        <v>1</v>
      </c>
      <c r="B669" s="22" t="s">
        <v>25</v>
      </c>
      <c r="C669" s="73" t="s">
        <v>83</v>
      </c>
      <c r="D669" s="17" t="s">
        <v>12</v>
      </c>
      <c r="E669" s="17" t="s">
        <v>15</v>
      </c>
      <c r="F669" s="73"/>
      <c r="G669" s="17"/>
      <c r="H669" s="18">
        <f t="shared" si="292"/>
        <v>864</v>
      </c>
      <c r="I669" s="18">
        <f t="shared" si="292"/>
        <v>156</v>
      </c>
      <c r="J669" s="18">
        <f t="shared" si="292"/>
        <v>1020</v>
      </c>
      <c r="K669" s="18">
        <f t="shared" si="292"/>
        <v>343</v>
      </c>
      <c r="L669" s="18">
        <f t="shared" si="292"/>
        <v>1363</v>
      </c>
      <c r="M669" s="18">
        <f t="shared" si="292"/>
        <v>0</v>
      </c>
      <c r="N669" s="18">
        <f t="shared" si="292"/>
        <v>1363</v>
      </c>
      <c r="O669" s="18">
        <f t="shared" si="292"/>
        <v>363.6</v>
      </c>
      <c r="P669" s="18">
        <f t="shared" si="292"/>
        <v>1726.6</v>
      </c>
      <c r="Q669" s="18">
        <f t="shared" si="292"/>
        <v>0</v>
      </c>
      <c r="R669" s="18">
        <f t="shared" si="292"/>
        <v>1726.6</v>
      </c>
      <c r="S669" s="18">
        <f t="shared" si="292"/>
        <v>1540.6999999999998</v>
      </c>
    </row>
    <row r="670" spans="2:19" ht="49.5">
      <c r="B670" s="115" t="s">
        <v>304</v>
      </c>
      <c r="C670" s="116" t="s">
        <v>83</v>
      </c>
      <c r="D670" s="117" t="s">
        <v>12</v>
      </c>
      <c r="E670" s="117" t="s">
        <v>15</v>
      </c>
      <c r="F670" s="116" t="s">
        <v>187</v>
      </c>
      <c r="G670" s="17"/>
      <c r="H670" s="21">
        <f aca="true" t="shared" si="293" ref="H670:S670">H671</f>
        <v>864</v>
      </c>
      <c r="I670" s="18">
        <f t="shared" si="293"/>
        <v>156</v>
      </c>
      <c r="J670" s="21">
        <f t="shared" si="293"/>
        <v>1020</v>
      </c>
      <c r="K670" s="18">
        <f t="shared" si="293"/>
        <v>343</v>
      </c>
      <c r="L670" s="21">
        <f t="shared" si="293"/>
        <v>1363</v>
      </c>
      <c r="M670" s="18">
        <f t="shared" si="293"/>
        <v>0</v>
      </c>
      <c r="N670" s="21">
        <f t="shared" si="293"/>
        <v>1363</v>
      </c>
      <c r="O670" s="18">
        <f t="shared" si="293"/>
        <v>363.6</v>
      </c>
      <c r="P670" s="21">
        <f t="shared" si="293"/>
        <v>1726.6</v>
      </c>
      <c r="Q670" s="18">
        <f t="shared" si="293"/>
        <v>0</v>
      </c>
      <c r="R670" s="21">
        <f t="shared" si="293"/>
        <v>1726.6</v>
      </c>
      <c r="S670" s="21">
        <f t="shared" si="293"/>
        <v>1540.6999999999998</v>
      </c>
    </row>
    <row r="671" spans="1:19" ht="70.5" customHeight="1">
      <c r="A671" s="60">
        <v>1</v>
      </c>
      <c r="B671" s="115" t="s">
        <v>154</v>
      </c>
      <c r="C671" s="74">
        <v>303</v>
      </c>
      <c r="D671" s="20" t="s">
        <v>12</v>
      </c>
      <c r="E671" s="20" t="s">
        <v>15</v>
      </c>
      <c r="F671" s="116" t="s">
        <v>188</v>
      </c>
      <c r="G671" s="20"/>
      <c r="H671" s="42">
        <f>H674</f>
        <v>864</v>
      </c>
      <c r="I671" s="137">
        <f>I674</f>
        <v>156</v>
      </c>
      <c r="J671" s="42">
        <f aca="true" t="shared" si="294" ref="J671:P671">J674+J672+J676</f>
        <v>1020</v>
      </c>
      <c r="K671" s="42">
        <f t="shared" si="294"/>
        <v>343</v>
      </c>
      <c r="L671" s="42">
        <f t="shared" si="294"/>
        <v>1363</v>
      </c>
      <c r="M671" s="42">
        <f t="shared" si="294"/>
        <v>0</v>
      </c>
      <c r="N671" s="42">
        <f t="shared" si="294"/>
        <v>1363</v>
      </c>
      <c r="O671" s="42">
        <f t="shared" si="294"/>
        <v>363.6</v>
      </c>
      <c r="P671" s="42">
        <f t="shared" si="294"/>
        <v>1726.6</v>
      </c>
      <c r="Q671" s="42">
        <f>Q674+Q672+Q676</f>
        <v>0</v>
      </c>
      <c r="R671" s="42">
        <f>R674+R672+R676</f>
        <v>1726.6</v>
      </c>
      <c r="S671" s="42">
        <f>S674+S672+S676</f>
        <v>1540.6999999999998</v>
      </c>
    </row>
    <row r="672" spans="2:19" ht="17.25">
      <c r="B672" s="25" t="s">
        <v>145</v>
      </c>
      <c r="C672" s="74" t="s">
        <v>83</v>
      </c>
      <c r="D672" s="20" t="s">
        <v>12</v>
      </c>
      <c r="E672" s="20" t="s">
        <v>15</v>
      </c>
      <c r="F672" s="74" t="s">
        <v>189</v>
      </c>
      <c r="G672" s="20"/>
      <c r="H672" s="42"/>
      <c r="I672" s="137"/>
      <c r="J672" s="42">
        <f aca="true" t="shared" si="295" ref="J672:S672">J673</f>
        <v>0</v>
      </c>
      <c r="K672" s="42">
        <f t="shared" si="295"/>
        <v>193</v>
      </c>
      <c r="L672" s="42">
        <f t="shared" si="295"/>
        <v>193</v>
      </c>
      <c r="M672" s="42">
        <f t="shared" si="295"/>
        <v>0</v>
      </c>
      <c r="N672" s="42">
        <f t="shared" si="295"/>
        <v>193</v>
      </c>
      <c r="O672" s="42">
        <f t="shared" si="295"/>
        <v>0</v>
      </c>
      <c r="P672" s="42">
        <f t="shared" si="295"/>
        <v>193</v>
      </c>
      <c r="Q672" s="42">
        <f t="shared" si="295"/>
        <v>0</v>
      </c>
      <c r="R672" s="42">
        <f t="shared" si="295"/>
        <v>193</v>
      </c>
      <c r="S672" s="42">
        <f t="shared" si="295"/>
        <v>174.8</v>
      </c>
    </row>
    <row r="673" spans="2:19" ht="17.25">
      <c r="B673" s="26" t="s">
        <v>99</v>
      </c>
      <c r="C673" s="78" t="s">
        <v>83</v>
      </c>
      <c r="D673" s="6" t="s">
        <v>12</v>
      </c>
      <c r="E673" s="6" t="s">
        <v>15</v>
      </c>
      <c r="F673" s="78" t="s">
        <v>189</v>
      </c>
      <c r="G673" s="6" t="s">
        <v>98</v>
      </c>
      <c r="H673" s="42"/>
      <c r="I673" s="137"/>
      <c r="J673" s="7">
        <v>0</v>
      </c>
      <c r="K673" s="7">
        <v>193</v>
      </c>
      <c r="L673" s="42">
        <f>J673+K673</f>
        <v>193</v>
      </c>
      <c r="M673" s="7"/>
      <c r="N673" s="42">
        <f>L673+M673</f>
        <v>193</v>
      </c>
      <c r="O673" s="7"/>
      <c r="P673" s="42">
        <f>N673+O673</f>
        <v>193</v>
      </c>
      <c r="Q673" s="7">
        <v>0</v>
      </c>
      <c r="R673" s="42">
        <f>P673+Q673</f>
        <v>193</v>
      </c>
      <c r="S673" s="42">
        <v>174.8</v>
      </c>
    </row>
    <row r="674" spans="1:19" ht="16.5">
      <c r="A674" s="60">
        <v>1</v>
      </c>
      <c r="B674" s="19" t="s">
        <v>134</v>
      </c>
      <c r="C674" s="74">
        <v>303</v>
      </c>
      <c r="D674" s="20" t="s">
        <v>12</v>
      </c>
      <c r="E674" s="20" t="s">
        <v>15</v>
      </c>
      <c r="F674" s="74" t="s">
        <v>322</v>
      </c>
      <c r="G674" s="20"/>
      <c r="H674" s="42">
        <f aca="true" t="shared" si="296" ref="H674:S674">H675</f>
        <v>864</v>
      </c>
      <c r="I674" s="42">
        <f t="shared" si="296"/>
        <v>156</v>
      </c>
      <c r="J674" s="42">
        <f t="shared" si="296"/>
        <v>1020</v>
      </c>
      <c r="K674" s="42">
        <f t="shared" si="296"/>
        <v>0</v>
      </c>
      <c r="L674" s="42">
        <f t="shared" si="296"/>
        <v>1020</v>
      </c>
      <c r="M674" s="42">
        <f t="shared" si="296"/>
        <v>0</v>
      </c>
      <c r="N674" s="42">
        <f t="shared" si="296"/>
        <v>1020</v>
      </c>
      <c r="O674" s="42">
        <f t="shared" si="296"/>
        <v>0</v>
      </c>
      <c r="P674" s="42">
        <f t="shared" si="296"/>
        <v>1020</v>
      </c>
      <c r="Q674" s="42">
        <f t="shared" si="296"/>
        <v>0</v>
      </c>
      <c r="R674" s="42">
        <f t="shared" si="296"/>
        <v>1020</v>
      </c>
      <c r="S674" s="42">
        <f t="shared" si="296"/>
        <v>1020</v>
      </c>
    </row>
    <row r="675" spans="1:19" ht="16.5" customHeight="1">
      <c r="A675" s="60">
        <v>1</v>
      </c>
      <c r="B675" s="26" t="s">
        <v>99</v>
      </c>
      <c r="C675" s="75">
        <v>303</v>
      </c>
      <c r="D675" s="6" t="s">
        <v>12</v>
      </c>
      <c r="E675" s="6" t="s">
        <v>15</v>
      </c>
      <c r="F675" s="78" t="s">
        <v>322</v>
      </c>
      <c r="G675" s="6" t="s">
        <v>98</v>
      </c>
      <c r="H675" s="7">
        <v>864</v>
      </c>
      <c r="I675" s="7">
        <v>156</v>
      </c>
      <c r="J675" s="7">
        <f>H675+I675</f>
        <v>1020</v>
      </c>
      <c r="K675" s="7"/>
      <c r="L675" s="7">
        <f>J675+K675</f>
        <v>1020</v>
      </c>
      <c r="M675" s="7"/>
      <c r="N675" s="7">
        <f>L675+M675</f>
        <v>1020</v>
      </c>
      <c r="O675" s="7"/>
      <c r="P675" s="7">
        <f>N675+O675</f>
        <v>1020</v>
      </c>
      <c r="Q675" s="7">
        <v>0</v>
      </c>
      <c r="R675" s="7">
        <f>P675+Q675</f>
        <v>1020</v>
      </c>
      <c r="S675" s="7">
        <v>1020</v>
      </c>
    </row>
    <row r="676" spans="2:19" ht="49.5">
      <c r="B676" s="25" t="s">
        <v>447</v>
      </c>
      <c r="C676" s="177" t="s">
        <v>83</v>
      </c>
      <c r="D676" s="178" t="s">
        <v>445</v>
      </c>
      <c r="E676" s="178" t="s">
        <v>15</v>
      </c>
      <c r="F676" s="177" t="s">
        <v>456</v>
      </c>
      <c r="G676" s="178"/>
      <c r="H676" s="7"/>
      <c r="I676" s="142"/>
      <c r="J676" s="42">
        <f aca="true" t="shared" si="297" ref="J676:S676">J677</f>
        <v>0</v>
      </c>
      <c r="K676" s="42">
        <f t="shared" si="297"/>
        <v>150</v>
      </c>
      <c r="L676" s="42">
        <f t="shared" si="297"/>
        <v>150</v>
      </c>
      <c r="M676" s="42">
        <f t="shared" si="297"/>
        <v>0</v>
      </c>
      <c r="N676" s="42">
        <f t="shared" si="297"/>
        <v>150</v>
      </c>
      <c r="O676" s="42">
        <f t="shared" si="297"/>
        <v>363.6</v>
      </c>
      <c r="P676" s="42">
        <f t="shared" si="297"/>
        <v>513.6</v>
      </c>
      <c r="Q676" s="42">
        <f t="shared" si="297"/>
        <v>0</v>
      </c>
      <c r="R676" s="42">
        <f t="shared" si="297"/>
        <v>513.6</v>
      </c>
      <c r="S676" s="42">
        <f t="shared" si="297"/>
        <v>345.9</v>
      </c>
    </row>
    <row r="677" spans="2:19" ht="16.5">
      <c r="B677" s="26" t="s">
        <v>99</v>
      </c>
      <c r="C677" s="75" t="s">
        <v>83</v>
      </c>
      <c r="D677" s="6" t="s">
        <v>12</v>
      </c>
      <c r="E677" s="6" t="s">
        <v>446</v>
      </c>
      <c r="F677" s="75" t="s">
        <v>456</v>
      </c>
      <c r="G677" s="6" t="s">
        <v>98</v>
      </c>
      <c r="H677" s="7"/>
      <c r="I677" s="142"/>
      <c r="J677" s="7">
        <v>0</v>
      </c>
      <c r="K677" s="7">
        <v>150</v>
      </c>
      <c r="L677" s="7">
        <f>J677+K677</f>
        <v>150</v>
      </c>
      <c r="M677" s="7"/>
      <c r="N677" s="7">
        <f>L677+M677</f>
        <v>150</v>
      </c>
      <c r="O677" s="7">
        <v>363.6</v>
      </c>
      <c r="P677" s="7">
        <f>N677+O677</f>
        <v>513.6</v>
      </c>
      <c r="Q677" s="7">
        <v>0</v>
      </c>
      <c r="R677" s="7">
        <f>P677+Q677</f>
        <v>513.6</v>
      </c>
      <c r="S677" s="7">
        <v>345.9</v>
      </c>
    </row>
    <row r="678" spans="2:19" ht="10.5" customHeight="1">
      <c r="B678" s="92"/>
      <c r="C678" s="85"/>
      <c r="D678" s="8"/>
      <c r="E678" s="8"/>
      <c r="F678" s="8"/>
      <c r="G678" s="8"/>
      <c r="H678" s="106">
        <v>1</v>
      </c>
      <c r="I678" s="139">
        <v>1</v>
      </c>
      <c r="J678" s="106">
        <v>1</v>
      </c>
      <c r="K678" s="139">
        <v>1</v>
      </c>
      <c r="L678" s="106">
        <v>1</v>
      </c>
      <c r="M678" s="139">
        <v>1</v>
      </c>
      <c r="N678" s="106">
        <v>1</v>
      </c>
      <c r="O678" s="139">
        <v>1</v>
      </c>
      <c r="P678" s="106">
        <v>1</v>
      </c>
      <c r="Q678" s="139">
        <v>1</v>
      </c>
      <c r="R678" s="106">
        <v>1</v>
      </c>
      <c r="S678" s="106">
        <v>1</v>
      </c>
    </row>
    <row r="679" spans="2:19" ht="17.25">
      <c r="B679" s="12" t="s">
        <v>84</v>
      </c>
      <c r="C679" s="72"/>
      <c r="D679" s="105"/>
      <c r="E679" s="17"/>
      <c r="F679" s="17"/>
      <c r="G679" s="108" t="s">
        <v>105</v>
      </c>
      <c r="H679" s="80">
        <f aca="true" t="shared" si="298" ref="H679:R679">H11+H195+H234+H374</f>
        <v>232235.39999999997</v>
      </c>
      <c r="I679" s="80">
        <f t="shared" si="298"/>
        <v>18504.100000000002</v>
      </c>
      <c r="J679" s="80">
        <f t="shared" si="298"/>
        <v>250739.5</v>
      </c>
      <c r="K679" s="80">
        <f t="shared" si="298"/>
        <v>48608.8</v>
      </c>
      <c r="L679" s="80">
        <f t="shared" si="298"/>
        <v>299348.3</v>
      </c>
      <c r="M679" s="80">
        <f t="shared" si="298"/>
        <v>6775.9</v>
      </c>
      <c r="N679" s="80">
        <f t="shared" si="298"/>
        <v>306124.2</v>
      </c>
      <c r="O679" s="80">
        <f t="shared" si="298"/>
        <v>41199.7</v>
      </c>
      <c r="P679" s="80">
        <f t="shared" si="298"/>
        <v>347323.9</v>
      </c>
      <c r="Q679" s="80">
        <f t="shared" si="298"/>
        <v>13362.700000000004</v>
      </c>
      <c r="R679" s="80">
        <f t="shared" si="298"/>
        <v>360958.4</v>
      </c>
      <c r="S679" s="80">
        <f>S11+S195+S234+S374</f>
        <v>182204.2</v>
      </c>
    </row>
    <row r="680" ht="16.5" hidden="1"/>
    <row r="681" ht="16.5" hidden="1"/>
    <row r="682" ht="18" customHeight="1" hidden="1"/>
    <row r="683" ht="16.5" hidden="1"/>
    <row r="684" ht="16.5" hidden="1"/>
    <row r="685" ht="16.5" hidden="1"/>
    <row r="686" ht="19.5" customHeight="1" hidden="1"/>
    <row r="687" ht="36.75" customHeight="1" hidden="1"/>
    <row r="688" spans="8:10" ht="16.5" hidden="1">
      <c r="H688" s="141"/>
      <c r="I688" s="141"/>
      <c r="J688" s="141"/>
    </row>
    <row r="689" spans="8:15" ht="16.5" hidden="1">
      <c r="H689" s="60">
        <v>79.1</v>
      </c>
      <c r="J689" s="141"/>
      <c r="K689" s="60" t="s">
        <v>416</v>
      </c>
      <c r="M689" s="60" t="s">
        <v>416</v>
      </c>
      <c r="O689" s="60" t="s">
        <v>416</v>
      </c>
    </row>
    <row r="690" spans="8:15" ht="16.5" hidden="1">
      <c r="H690" s="60">
        <v>63.2</v>
      </c>
      <c r="K690" s="60" t="s">
        <v>417</v>
      </c>
      <c r="M690" s="60" t="s">
        <v>417</v>
      </c>
      <c r="O690" s="60" t="s">
        <v>417</v>
      </c>
    </row>
    <row r="691" ht="16.5" hidden="1"/>
    <row r="692" spans="11:17" ht="16.5">
      <c r="K692" s="141"/>
      <c r="L692" s="141"/>
      <c r="M692" s="141"/>
      <c r="O692" s="141"/>
      <c r="Q692" s="141">
        <f>Q679-336.9</f>
        <v>13025.800000000005</v>
      </c>
    </row>
    <row r="693" ht="16.5">
      <c r="R693" s="141"/>
    </row>
    <row r="694" ht="16.5">
      <c r="Q694" s="60" t="e">
        <f>#REF!-336.9</f>
        <v>#REF!</v>
      </c>
    </row>
    <row r="695" ht="13.5" customHeight="1">
      <c r="Q695" s="60">
        <v>13025.7</v>
      </c>
    </row>
    <row r="696" ht="39" customHeight="1">
      <c r="Q696" s="60">
        <v>93.70000000000005</v>
      </c>
    </row>
    <row r="698" ht="16.5">
      <c r="Q698" s="141" t="e">
        <f>Q695-#REF!</f>
        <v>#REF!</v>
      </c>
    </row>
    <row r="699" ht="15.75" customHeight="1"/>
    <row r="704" ht="39" customHeight="1"/>
    <row r="707" ht="19.5" customHeight="1"/>
    <row r="712" ht="73.5" customHeight="1"/>
    <row r="716" ht="19.5" customHeight="1"/>
    <row r="717" ht="19.5" customHeight="1"/>
    <row r="718" ht="36.75" customHeight="1"/>
    <row r="720" ht="18.75" customHeight="1"/>
    <row r="722" ht="38.25" customHeight="1"/>
    <row r="725" ht="19.5" customHeight="1"/>
    <row r="729" ht="21" customHeight="1"/>
    <row r="731" ht="19.5" customHeight="1"/>
    <row r="732" ht="36.75" customHeight="1"/>
    <row r="733" ht="36.75" customHeight="1"/>
    <row r="736" ht="18.75" customHeight="1"/>
    <row r="738" ht="18.75" customHeight="1"/>
    <row r="740" ht="20.25" customHeight="1"/>
    <row r="741" ht="17.25" customHeight="1"/>
    <row r="742" ht="19.5" customHeight="1"/>
    <row r="744" ht="18.75" customHeight="1"/>
    <row r="750" ht="21.75" customHeight="1"/>
    <row r="752" ht="98.25" customHeight="1"/>
    <row r="757" ht="21.75" customHeight="1"/>
    <row r="761" ht="18" customHeight="1"/>
    <row r="762" ht="22.5" customHeight="1"/>
    <row r="763" spans="2:7" ht="16.5">
      <c r="B763" s="60"/>
      <c r="C763" s="60"/>
      <c r="D763" s="60"/>
      <c r="E763" s="60"/>
      <c r="F763" s="60"/>
      <c r="G763" s="60"/>
    </row>
    <row r="764" spans="2:7" ht="37.5" customHeight="1">
      <c r="B764" s="60"/>
      <c r="C764" s="60"/>
      <c r="D764" s="60"/>
      <c r="E764" s="60"/>
      <c r="F764" s="60"/>
      <c r="G764" s="60"/>
    </row>
    <row r="765" ht="18" customHeight="1"/>
    <row r="766" ht="21" customHeight="1"/>
    <row r="768" ht="39" customHeight="1"/>
    <row r="771" ht="19.5" customHeight="1"/>
    <row r="772" ht="22.5" customHeight="1"/>
    <row r="775" ht="20.25" customHeight="1"/>
    <row r="777" ht="36.75" customHeight="1"/>
    <row r="778" ht="18.75" customHeight="1"/>
    <row r="780" ht="36" customHeight="1"/>
    <row r="781" ht="38.25" customHeight="1"/>
    <row r="784" ht="21" customHeight="1"/>
    <row r="786" ht="18.75" customHeight="1"/>
    <row r="787" ht="19.5" customHeight="1"/>
    <row r="788" ht="18.75" customHeight="1"/>
    <row r="789" ht="18.75" customHeight="1"/>
    <row r="790" ht="22.5" customHeight="1"/>
    <row r="791" ht="37.5" customHeight="1"/>
    <row r="792" ht="19.5" customHeight="1"/>
    <row r="793" ht="20.25" customHeight="1"/>
    <row r="794" ht="21" customHeight="1"/>
    <row r="795" ht="18.75" customHeight="1"/>
    <row r="798" ht="20.25" customHeight="1"/>
    <row r="799" ht="18.75" customHeight="1"/>
    <row r="802" ht="18.75" customHeight="1"/>
    <row r="805" ht="18" customHeight="1"/>
    <row r="806" ht="38.25" customHeight="1"/>
    <row r="809" ht="21" customHeight="1"/>
    <row r="810" ht="19.5" customHeight="1"/>
    <row r="814" ht="16.5" customHeight="1"/>
    <row r="816" ht="20.25" customHeight="1"/>
    <row r="817" ht="36.75" customHeight="1"/>
    <row r="818" ht="18.75" customHeight="1"/>
    <row r="824" ht="21.75" customHeight="1"/>
    <row r="825" ht="23.25" customHeight="1"/>
    <row r="826" ht="24" customHeight="1"/>
    <row r="828" ht="18.75" customHeight="1"/>
    <row r="829" ht="21" customHeight="1"/>
    <row r="830" ht="39.75" customHeight="1"/>
    <row r="833" ht="22.5" customHeight="1"/>
    <row r="836" ht="17.25" customHeight="1"/>
    <row r="837" ht="20.25" customHeight="1"/>
    <row r="838" ht="18.75" customHeight="1"/>
    <row r="839" ht="38.25" customHeight="1"/>
    <row r="843" ht="21.75" customHeight="1"/>
    <row r="845" ht="36" customHeight="1"/>
    <row r="848" ht="18" customHeight="1"/>
    <row r="851" ht="17.25" customHeight="1"/>
    <row r="852" ht="17.25" customHeight="1"/>
    <row r="854" ht="23.25" customHeight="1"/>
    <row r="855" ht="21.75" customHeight="1"/>
    <row r="857" ht="37.5" customHeight="1"/>
    <row r="858" ht="19.5" customHeight="1"/>
    <row r="863" ht="54.75" customHeight="1"/>
    <row r="866" ht="20.25" customHeight="1"/>
    <row r="867" spans="2:7" ht="16.5">
      <c r="B867" s="94"/>
      <c r="C867" s="95"/>
      <c r="D867" s="95"/>
      <c r="E867" s="95"/>
      <c r="F867" s="95"/>
      <c r="G867" s="95"/>
    </row>
    <row r="868" spans="2:7" ht="16.5">
      <c r="B868" s="94"/>
      <c r="C868" s="95"/>
      <c r="D868" s="95"/>
      <c r="E868" s="95"/>
      <c r="F868" s="95"/>
      <c r="G868" s="95"/>
    </row>
    <row r="870" ht="18.75" customHeight="1"/>
    <row r="874" ht="36.75" customHeight="1">
      <c r="B874" s="96"/>
    </row>
    <row r="876" ht="19.5" customHeight="1"/>
    <row r="877" ht="18.75" customHeight="1"/>
    <row r="878" ht="39" customHeight="1"/>
    <row r="880" ht="19.5" customHeight="1"/>
    <row r="891" ht="16.5">
      <c r="D891" s="61"/>
    </row>
  </sheetData>
  <sheetProtection/>
  <autoFilter ref="A11:IN679"/>
  <mergeCells count="3">
    <mergeCell ref="B5:G5"/>
    <mergeCell ref="B6:G6"/>
    <mergeCell ref="B4:G4"/>
  </mergeCells>
  <printOptions horizontalCentered="1"/>
  <pageMargins left="1.1811023622047245" right="1.1811023622047245" top="0.1968503937007874" bottom="0.1968503937007874" header="0" footer="0"/>
  <pageSetup fitToHeight="20" horizontalDpi="300" verticalDpi="300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0"/>
  <sheetViews>
    <sheetView tabSelected="1" view="pageBreakPreview" zoomScale="75" zoomScaleNormal="85" zoomScaleSheetLayoutView="75" zoomScalePageLayoutView="0" workbookViewId="0" topLeftCell="A414">
      <selection activeCell="A361" sqref="A361"/>
    </sheetView>
  </sheetViews>
  <sheetFormatPr defaultColWidth="8.875" defaultRowHeight="12.75"/>
  <cols>
    <col min="1" max="1" width="82.625" style="10" customWidth="1"/>
    <col min="2" max="2" width="19.125" style="9" customWidth="1"/>
    <col min="3" max="3" width="6.625" style="9" customWidth="1"/>
    <col min="4" max="4" width="7.375" style="9" customWidth="1"/>
    <col min="5" max="5" width="4.75390625" style="9" bestFit="1" customWidth="1"/>
    <col min="6" max="6" width="11.375" style="9" hidden="1" customWidth="1"/>
    <col min="7" max="7" width="13.875" style="9" hidden="1" customWidth="1"/>
    <col min="8" max="8" width="11.375" style="9" hidden="1" customWidth="1"/>
    <col min="9" max="9" width="13.875" style="9" hidden="1" customWidth="1"/>
    <col min="10" max="10" width="24.875" style="9" hidden="1" customWidth="1"/>
    <col min="11" max="11" width="13.875" style="9" hidden="1" customWidth="1"/>
    <col min="12" max="12" width="24.875" style="9" hidden="1" customWidth="1"/>
    <col min="13" max="13" width="13.875" style="9" hidden="1" customWidth="1"/>
    <col min="14" max="14" width="11.375" style="9" hidden="1" customWidth="1"/>
    <col min="15" max="15" width="13.875" style="9" hidden="1" customWidth="1"/>
    <col min="16" max="16" width="16.375" style="9" customWidth="1"/>
    <col min="17" max="17" width="15.875" style="9" customWidth="1"/>
    <col min="18" max="16384" width="8.875" style="9" customWidth="1"/>
  </cols>
  <sheetData>
    <row r="1" spans="1:17" ht="20.25">
      <c r="A1" s="153"/>
      <c r="B1" s="154"/>
      <c r="D1" s="155"/>
      <c r="E1" s="155"/>
      <c r="F1" s="155"/>
      <c r="G1" s="155"/>
      <c r="J1" s="131"/>
      <c r="L1" s="131"/>
      <c r="Q1" s="184" t="s">
        <v>516</v>
      </c>
    </row>
    <row r="2" spans="2:17" ht="2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Q2" s="184"/>
    </row>
    <row r="3" spans="1:5" s="10" customFormat="1" ht="6.75" customHeight="1">
      <c r="A3" s="156"/>
      <c r="C3" s="157"/>
      <c r="D3" s="157"/>
      <c r="E3" s="157"/>
    </row>
    <row r="4" spans="1:8" ht="78.75" customHeight="1">
      <c r="A4" s="201" t="s">
        <v>412</v>
      </c>
      <c r="B4" s="201"/>
      <c r="C4" s="201"/>
      <c r="D4" s="201"/>
      <c r="E4" s="201"/>
      <c r="F4" s="201"/>
      <c r="G4" s="201"/>
      <c r="H4" s="201"/>
    </row>
    <row r="5" spans="1:8" ht="3" customHeight="1">
      <c r="A5" s="182"/>
      <c r="B5" s="182"/>
      <c r="C5" s="182"/>
      <c r="D5" s="182"/>
      <c r="E5" s="182"/>
      <c r="F5" s="182"/>
      <c r="G5" s="182"/>
      <c r="H5" s="182"/>
    </row>
    <row r="6" spans="1:5" ht="15.75" customHeight="1" hidden="1">
      <c r="A6" s="200"/>
      <c r="B6" s="200"/>
      <c r="C6" s="200"/>
      <c r="D6" s="158"/>
      <c r="E6" s="158"/>
    </row>
    <row r="7" spans="1:5" ht="15.75" customHeight="1">
      <c r="A7" s="158"/>
      <c r="B7" s="158"/>
      <c r="C7" s="158"/>
      <c r="D7" s="158"/>
      <c r="E7" s="158"/>
    </row>
    <row r="8" spans="1:17" ht="20.25">
      <c r="A8" s="159"/>
      <c r="B8" s="159"/>
      <c r="D8" s="159"/>
      <c r="E8" s="159"/>
      <c r="J8" s="160"/>
      <c r="L8" s="160"/>
      <c r="Q8" s="194" t="s">
        <v>32</v>
      </c>
    </row>
    <row r="9" spans="1:17" s="163" customFormat="1" ht="32.25" customHeight="1">
      <c r="A9" s="161" t="s">
        <v>0</v>
      </c>
      <c r="B9" s="43" t="s">
        <v>33</v>
      </c>
      <c r="C9" s="43" t="s">
        <v>34</v>
      </c>
      <c r="D9" s="43" t="s">
        <v>1</v>
      </c>
      <c r="E9" s="43" t="s">
        <v>2</v>
      </c>
      <c r="F9" s="43" t="s">
        <v>63</v>
      </c>
      <c r="G9" s="162" t="s">
        <v>143</v>
      </c>
      <c r="H9" s="43" t="s">
        <v>63</v>
      </c>
      <c r="I9" s="162" t="s">
        <v>143</v>
      </c>
      <c r="J9" s="43" t="s">
        <v>63</v>
      </c>
      <c r="K9" s="162" t="s">
        <v>143</v>
      </c>
      <c r="L9" s="43" t="s">
        <v>63</v>
      </c>
      <c r="M9" s="162" t="s">
        <v>143</v>
      </c>
      <c r="N9" s="43" t="s">
        <v>63</v>
      </c>
      <c r="O9" s="162" t="s">
        <v>143</v>
      </c>
      <c r="P9" s="188" t="s">
        <v>514</v>
      </c>
      <c r="Q9" s="189" t="s">
        <v>515</v>
      </c>
    </row>
    <row r="10" spans="1:17" s="163" customFormat="1" ht="12" customHeight="1">
      <c r="A10" s="16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163" customFormat="1" ht="49.5">
      <c r="A11" s="40" t="s">
        <v>54</v>
      </c>
      <c r="B11" s="13" t="s">
        <v>163</v>
      </c>
      <c r="C11" s="13"/>
      <c r="D11" s="13"/>
      <c r="E11" s="13"/>
      <c r="F11" s="14">
        <f aca="true" t="shared" si="0" ref="F11:L11">F12+F27+F31</f>
        <v>22783.899999999998</v>
      </c>
      <c r="G11" s="14">
        <f t="shared" si="0"/>
        <v>-79.29999999999995</v>
      </c>
      <c r="H11" s="14">
        <f t="shared" si="0"/>
        <v>22704.6</v>
      </c>
      <c r="I11" s="14">
        <f t="shared" si="0"/>
        <v>-45.8</v>
      </c>
      <c r="J11" s="14">
        <f t="shared" si="0"/>
        <v>22658.8</v>
      </c>
      <c r="K11" s="14">
        <f t="shared" si="0"/>
        <v>9</v>
      </c>
      <c r="L11" s="14">
        <f t="shared" si="0"/>
        <v>22667.8</v>
      </c>
      <c r="M11" s="14">
        <f>M12+M27+M31</f>
        <v>0</v>
      </c>
      <c r="N11" s="14">
        <f>N12+N27+N31</f>
        <v>22667.8</v>
      </c>
      <c r="O11" s="14">
        <f>O12+O27+O31</f>
        <v>-14.5</v>
      </c>
      <c r="P11" s="14">
        <f>P12+P27+P31</f>
        <v>22661.600000000002</v>
      </c>
      <c r="Q11" s="14">
        <f>Q12+Q27+Q31</f>
        <v>15020.000000000002</v>
      </c>
    </row>
    <row r="12" spans="1:17" s="163" customFormat="1" ht="18.75" customHeight="1">
      <c r="A12" s="16" t="s">
        <v>110</v>
      </c>
      <c r="B12" s="17" t="s">
        <v>164</v>
      </c>
      <c r="C12" s="17"/>
      <c r="D12" s="17"/>
      <c r="E12" s="17"/>
      <c r="F12" s="18">
        <f aca="true" t="shared" si="1" ref="F12:L12">F13+F25+F23</f>
        <v>21321.699999999997</v>
      </c>
      <c r="G12" s="18">
        <f t="shared" si="1"/>
        <v>-79.29999999999995</v>
      </c>
      <c r="H12" s="18">
        <f t="shared" si="1"/>
        <v>21242.399999999998</v>
      </c>
      <c r="I12" s="18">
        <f t="shared" si="1"/>
        <v>-45.8</v>
      </c>
      <c r="J12" s="18">
        <f t="shared" si="1"/>
        <v>21196.6</v>
      </c>
      <c r="K12" s="18">
        <f t="shared" si="1"/>
        <v>0</v>
      </c>
      <c r="L12" s="18">
        <f t="shared" si="1"/>
        <v>21196.6</v>
      </c>
      <c r="M12" s="18">
        <f>M13+M25+M23</f>
        <v>0</v>
      </c>
      <c r="N12" s="18">
        <f>N13+N25+N23</f>
        <v>21196.6</v>
      </c>
      <c r="O12" s="18">
        <f>O13+O25+O23</f>
        <v>-14.5</v>
      </c>
      <c r="P12" s="18">
        <f>P13+P25+P23</f>
        <v>21190.4</v>
      </c>
      <c r="Q12" s="18">
        <f>Q13+Q25+Q23</f>
        <v>13902.700000000003</v>
      </c>
    </row>
    <row r="13" spans="1:17" s="163" customFormat="1" ht="16.5" customHeight="1">
      <c r="A13" s="19" t="s">
        <v>111</v>
      </c>
      <c r="B13" s="20" t="s">
        <v>165</v>
      </c>
      <c r="C13" s="20"/>
      <c r="D13" s="20"/>
      <c r="E13" s="20"/>
      <c r="F13" s="42">
        <f aca="true" t="shared" si="2" ref="F13:L13">SUM(F14:F22)</f>
        <v>20279.199999999997</v>
      </c>
      <c r="G13" s="42">
        <f t="shared" si="2"/>
        <v>-70.6</v>
      </c>
      <c r="H13" s="42">
        <f t="shared" si="2"/>
        <v>20208.6</v>
      </c>
      <c r="I13" s="42">
        <f t="shared" si="2"/>
        <v>-45.8</v>
      </c>
      <c r="J13" s="42">
        <f t="shared" si="2"/>
        <v>20162.8</v>
      </c>
      <c r="K13" s="42">
        <f t="shared" si="2"/>
        <v>0</v>
      </c>
      <c r="L13" s="42">
        <f t="shared" si="2"/>
        <v>20162.8</v>
      </c>
      <c r="M13" s="42">
        <f>SUM(M14:M22)</f>
        <v>0</v>
      </c>
      <c r="N13" s="42">
        <f>SUM(N14:N22)</f>
        <v>20162.8</v>
      </c>
      <c r="O13" s="42">
        <f>SUM(O14:O22)</f>
        <v>-14.5</v>
      </c>
      <c r="P13" s="42">
        <f>SUM(P14:P22)</f>
        <v>20156.600000000002</v>
      </c>
      <c r="Q13" s="42">
        <f>SUM(Q14:Q22)</f>
        <v>13279.100000000002</v>
      </c>
    </row>
    <row r="14" spans="1:17" s="37" customFormat="1" ht="48.75" customHeight="1">
      <c r="A14" s="107" t="s">
        <v>112</v>
      </c>
      <c r="B14" s="6" t="s">
        <v>165</v>
      </c>
      <c r="C14" s="6" t="s">
        <v>94</v>
      </c>
      <c r="D14" s="6" t="s">
        <v>5</v>
      </c>
      <c r="E14" s="6" t="s">
        <v>7</v>
      </c>
      <c r="F14" s="7">
        <v>13701.9</v>
      </c>
      <c r="G14" s="7">
        <v>8.7</v>
      </c>
      <c r="H14" s="7">
        <f aca="true" t="shared" si="3" ref="H14:H22">F14+G14</f>
        <v>13710.6</v>
      </c>
      <c r="I14" s="7">
        <v>-0.2</v>
      </c>
      <c r="J14" s="7">
        <f aca="true" t="shared" si="4" ref="J14:J22">H14+I14</f>
        <v>13710.4</v>
      </c>
      <c r="K14" s="7"/>
      <c r="L14" s="7">
        <f aca="true" t="shared" si="5" ref="L14:N22">J14+K14</f>
        <v>13710.4</v>
      </c>
      <c r="M14" s="7"/>
      <c r="N14" s="7">
        <f t="shared" si="5"/>
        <v>13710.4</v>
      </c>
      <c r="O14" s="7"/>
      <c r="P14" s="7">
        <v>13718.7</v>
      </c>
      <c r="Q14" s="7">
        <v>9276.8</v>
      </c>
    </row>
    <row r="15" spans="1:17" ht="55.5" customHeight="1">
      <c r="A15" s="107" t="s">
        <v>112</v>
      </c>
      <c r="B15" s="6" t="s">
        <v>165</v>
      </c>
      <c r="C15" s="6" t="s">
        <v>94</v>
      </c>
      <c r="D15" s="6" t="s">
        <v>5</v>
      </c>
      <c r="E15" s="6" t="s">
        <v>9</v>
      </c>
      <c r="F15" s="7">
        <v>2989.7</v>
      </c>
      <c r="G15" s="7"/>
      <c r="H15" s="7">
        <f t="shared" si="3"/>
        <v>2989.7</v>
      </c>
      <c r="I15" s="7"/>
      <c r="J15" s="7">
        <f t="shared" si="4"/>
        <v>2989.7</v>
      </c>
      <c r="K15" s="7"/>
      <c r="L15" s="7">
        <f t="shared" si="5"/>
        <v>2989.7</v>
      </c>
      <c r="M15" s="7"/>
      <c r="N15" s="7">
        <f t="shared" si="5"/>
        <v>2989.7</v>
      </c>
      <c r="O15" s="7"/>
      <c r="P15" s="7">
        <f>N15+O15</f>
        <v>2989.7</v>
      </c>
      <c r="Q15" s="7">
        <v>1792.6</v>
      </c>
    </row>
    <row r="16" spans="1:17" ht="54.75" customHeight="1">
      <c r="A16" s="107" t="s">
        <v>112</v>
      </c>
      <c r="B16" s="6" t="s">
        <v>165</v>
      </c>
      <c r="C16" s="6" t="s">
        <v>94</v>
      </c>
      <c r="D16" s="6" t="s">
        <v>10</v>
      </c>
      <c r="E16" s="6" t="s">
        <v>17</v>
      </c>
      <c r="F16" s="7">
        <v>1359.8</v>
      </c>
      <c r="G16" s="7">
        <v>-79.3</v>
      </c>
      <c r="H16" s="7">
        <f t="shared" si="3"/>
        <v>1280.5</v>
      </c>
      <c r="I16" s="7"/>
      <c r="J16" s="7">
        <f t="shared" si="4"/>
        <v>1280.5</v>
      </c>
      <c r="K16" s="7"/>
      <c r="L16" s="7">
        <f t="shared" si="5"/>
        <v>1280.5</v>
      </c>
      <c r="M16" s="7"/>
      <c r="N16" s="7">
        <f t="shared" si="5"/>
        <v>1280.5</v>
      </c>
      <c r="O16" s="7"/>
      <c r="P16" s="7">
        <f>N16+O16</f>
        <v>1280.5</v>
      </c>
      <c r="Q16" s="7">
        <v>736</v>
      </c>
    </row>
    <row r="17" spans="1:17" ht="54.75" customHeight="1" hidden="1">
      <c r="A17" s="107" t="s">
        <v>112</v>
      </c>
      <c r="B17" s="6" t="s">
        <v>165</v>
      </c>
      <c r="C17" s="6" t="s">
        <v>94</v>
      </c>
      <c r="D17" s="6" t="s">
        <v>11</v>
      </c>
      <c r="E17" s="6" t="s">
        <v>7</v>
      </c>
      <c r="F17" s="7"/>
      <c r="G17" s="7"/>
      <c r="H17" s="7">
        <f t="shared" si="3"/>
        <v>0</v>
      </c>
      <c r="I17" s="7"/>
      <c r="J17" s="7">
        <f t="shared" si="4"/>
        <v>0</v>
      </c>
      <c r="K17" s="7"/>
      <c r="L17" s="7">
        <f t="shared" si="5"/>
        <v>0</v>
      </c>
      <c r="M17" s="7"/>
      <c r="N17" s="7">
        <f t="shared" si="5"/>
        <v>0</v>
      </c>
      <c r="O17" s="7"/>
      <c r="P17" s="7">
        <f>N17+O17</f>
        <v>0</v>
      </c>
      <c r="Q17" s="7">
        <f>O17+P17</f>
        <v>0</v>
      </c>
    </row>
    <row r="18" spans="1:17" ht="54.75" customHeight="1">
      <c r="A18" s="107" t="s">
        <v>112</v>
      </c>
      <c r="B18" s="6" t="s">
        <v>165</v>
      </c>
      <c r="C18" s="6" t="s">
        <v>94</v>
      </c>
      <c r="D18" s="6" t="s">
        <v>66</v>
      </c>
      <c r="E18" s="6" t="s">
        <v>8</v>
      </c>
      <c r="F18" s="7">
        <v>765.3</v>
      </c>
      <c r="G18" s="7"/>
      <c r="H18" s="7">
        <f t="shared" si="3"/>
        <v>765.3</v>
      </c>
      <c r="I18" s="7"/>
      <c r="J18" s="7">
        <f t="shared" si="4"/>
        <v>765.3</v>
      </c>
      <c r="K18" s="7"/>
      <c r="L18" s="7">
        <f t="shared" si="5"/>
        <v>765.3</v>
      </c>
      <c r="M18" s="7"/>
      <c r="N18" s="7">
        <f t="shared" si="5"/>
        <v>765.3</v>
      </c>
      <c r="O18" s="7"/>
      <c r="P18" s="7">
        <v>765.3</v>
      </c>
      <c r="Q18" s="7">
        <v>522.2</v>
      </c>
    </row>
    <row r="19" spans="1:17" s="37" customFormat="1" ht="33">
      <c r="A19" s="121" t="s">
        <v>259</v>
      </c>
      <c r="B19" s="6" t="s">
        <v>165</v>
      </c>
      <c r="C19" s="6" t="s">
        <v>95</v>
      </c>
      <c r="D19" s="6" t="s">
        <v>5</v>
      </c>
      <c r="E19" s="6" t="s">
        <v>7</v>
      </c>
      <c r="F19" s="7">
        <v>1222.7</v>
      </c>
      <c r="G19" s="7"/>
      <c r="H19" s="7">
        <f t="shared" si="3"/>
        <v>1222.7</v>
      </c>
      <c r="I19" s="7">
        <v>13.8</v>
      </c>
      <c r="J19" s="7">
        <f t="shared" si="4"/>
        <v>1236.5</v>
      </c>
      <c r="K19" s="7"/>
      <c r="L19" s="7">
        <f t="shared" si="5"/>
        <v>1236.5</v>
      </c>
      <c r="M19" s="7"/>
      <c r="N19" s="7">
        <f t="shared" si="5"/>
        <v>1236.5</v>
      </c>
      <c r="O19" s="7">
        <v>-14.5</v>
      </c>
      <c r="P19" s="7">
        <f>N19+O19</f>
        <v>1222</v>
      </c>
      <c r="Q19" s="7">
        <v>862.7</v>
      </c>
    </row>
    <row r="20" spans="1:17" ht="33">
      <c r="A20" s="121" t="s">
        <v>259</v>
      </c>
      <c r="B20" s="6" t="s">
        <v>165</v>
      </c>
      <c r="C20" s="6" t="s">
        <v>95</v>
      </c>
      <c r="D20" s="6" t="s">
        <v>5</v>
      </c>
      <c r="E20" s="6" t="s">
        <v>9</v>
      </c>
      <c r="F20" s="7">
        <v>238.8</v>
      </c>
      <c r="G20" s="7"/>
      <c r="H20" s="7">
        <f t="shared" si="3"/>
        <v>238.8</v>
      </c>
      <c r="I20" s="7">
        <v>-61.6</v>
      </c>
      <c r="J20" s="7">
        <f t="shared" si="4"/>
        <v>177.20000000000002</v>
      </c>
      <c r="K20" s="7"/>
      <c r="L20" s="7">
        <f t="shared" si="5"/>
        <v>177.20000000000002</v>
      </c>
      <c r="M20" s="7"/>
      <c r="N20" s="7">
        <f t="shared" si="5"/>
        <v>177.20000000000002</v>
      </c>
      <c r="O20" s="7"/>
      <c r="P20" s="7">
        <f>N20+O20</f>
        <v>177.20000000000002</v>
      </c>
      <c r="Q20" s="7">
        <v>86.6</v>
      </c>
    </row>
    <row r="21" spans="1:17" s="38" customFormat="1" ht="15" customHeight="1">
      <c r="A21" s="121" t="s">
        <v>115</v>
      </c>
      <c r="B21" s="6" t="s">
        <v>165</v>
      </c>
      <c r="C21" s="6" t="s">
        <v>114</v>
      </c>
      <c r="D21" s="6" t="s">
        <v>5</v>
      </c>
      <c r="E21" s="6" t="s">
        <v>7</v>
      </c>
      <c r="F21" s="7"/>
      <c r="G21" s="7"/>
      <c r="H21" s="7">
        <f t="shared" si="3"/>
        <v>0</v>
      </c>
      <c r="I21" s="7">
        <v>2.2</v>
      </c>
      <c r="J21" s="7">
        <f t="shared" si="4"/>
        <v>2.2</v>
      </c>
      <c r="K21" s="7"/>
      <c r="L21" s="7">
        <f t="shared" si="5"/>
        <v>2.2</v>
      </c>
      <c r="M21" s="7"/>
      <c r="N21" s="7">
        <f t="shared" si="5"/>
        <v>2.2</v>
      </c>
      <c r="O21" s="7"/>
      <c r="P21" s="7">
        <f>N21+O21</f>
        <v>2.2</v>
      </c>
      <c r="Q21" s="7">
        <v>2.2</v>
      </c>
    </row>
    <row r="22" spans="1:17" s="15" customFormat="1" ht="15" customHeight="1">
      <c r="A22" s="121" t="s">
        <v>115</v>
      </c>
      <c r="B22" s="6" t="s">
        <v>165</v>
      </c>
      <c r="C22" s="6" t="s">
        <v>114</v>
      </c>
      <c r="D22" s="6" t="s">
        <v>5</v>
      </c>
      <c r="E22" s="6" t="s">
        <v>9</v>
      </c>
      <c r="F22" s="7">
        <v>1</v>
      </c>
      <c r="G22" s="7"/>
      <c r="H22" s="7">
        <f t="shared" si="3"/>
        <v>1</v>
      </c>
      <c r="I22" s="7"/>
      <c r="J22" s="7">
        <f t="shared" si="4"/>
        <v>1</v>
      </c>
      <c r="K22" s="7"/>
      <c r="L22" s="7">
        <f t="shared" si="5"/>
        <v>1</v>
      </c>
      <c r="M22" s="7"/>
      <c r="N22" s="7">
        <f t="shared" si="5"/>
        <v>1</v>
      </c>
      <c r="O22" s="7"/>
      <c r="P22" s="7">
        <f>N22+O22</f>
        <v>1</v>
      </c>
      <c r="Q22" s="7">
        <v>0</v>
      </c>
    </row>
    <row r="23" spans="1:17" s="15" customFormat="1" ht="16.5">
      <c r="A23" s="19" t="s">
        <v>425</v>
      </c>
      <c r="B23" s="20" t="s">
        <v>426</v>
      </c>
      <c r="C23" s="20"/>
      <c r="D23" s="20"/>
      <c r="E23" s="20"/>
      <c r="F23" s="42">
        <f aca="true" t="shared" si="6" ref="F23:Q23">F24</f>
        <v>0</v>
      </c>
      <c r="G23" s="42">
        <f t="shared" si="6"/>
        <v>1033.8</v>
      </c>
      <c r="H23" s="42">
        <f t="shared" si="6"/>
        <v>1033.8</v>
      </c>
      <c r="I23" s="42">
        <f t="shared" si="6"/>
        <v>0</v>
      </c>
      <c r="J23" s="42">
        <f t="shared" si="6"/>
        <v>1033.8</v>
      </c>
      <c r="K23" s="42">
        <f t="shared" si="6"/>
        <v>0</v>
      </c>
      <c r="L23" s="42">
        <f t="shared" si="6"/>
        <v>1033.8</v>
      </c>
      <c r="M23" s="42">
        <f t="shared" si="6"/>
        <v>0</v>
      </c>
      <c r="N23" s="42">
        <f t="shared" si="6"/>
        <v>1033.8</v>
      </c>
      <c r="O23" s="42">
        <f t="shared" si="6"/>
        <v>0</v>
      </c>
      <c r="P23" s="42">
        <f t="shared" si="6"/>
        <v>1033.8</v>
      </c>
      <c r="Q23" s="42">
        <f t="shared" si="6"/>
        <v>623.6</v>
      </c>
    </row>
    <row r="24" spans="1:17" s="15" customFormat="1" ht="51" customHeight="1">
      <c r="A24" s="107" t="s">
        <v>112</v>
      </c>
      <c r="B24" s="6" t="s">
        <v>426</v>
      </c>
      <c r="C24" s="6" t="s">
        <v>94</v>
      </c>
      <c r="D24" s="6" t="s">
        <v>5</v>
      </c>
      <c r="E24" s="6" t="s">
        <v>15</v>
      </c>
      <c r="F24" s="7">
        <v>0</v>
      </c>
      <c r="G24" s="7">
        <v>1033.8</v>
      </c>
      <c r="H24" s="7">
        <f>F24+G24</f>
        <v>1033.8</v>
      </c>
      <c r="I24" s="7"/>
      <c r="J24" s="7">
        <f>H24+I24</f>
        <v>1033.8</v>
      </c>
      <c r="K24" s="7"/>
      <c r="L24" s="7">
        <f>J24+K24</f>
        <v>1033.8</v>
      </c>
      <c r="M24" s="7"/>
      <c r="N24" s="7">
        <f>L24+M24</f>
        <v>1033.8</v>
      </c>
      <c r="O24" s="7"/>
      <c r="P24" s="7">
        <f>N24+O24</f>
        <v>1033.8</v>
      </c>
      <c r="Q24" s="7">
        <v>623.6</v>
      </c>
    </row>
    <row r="25" spans="1:17" s="15" customFormat="1" ht="16.5" hidden="1">
      <c r="A25" s="25" t="s">
        <v>60</v>
      </c>
      <c r="B25" s="20" t="s">
        <v>166</v>
      </c>
      <c r="C25" s="20"/>
      <c r="D25" s="20"/>
      <c r="E25" s="20"/>
      <c r="F25" s="42">
        <f aca="true" t="shared" si="7" ref="F25:Q25">F26</f>
        <v>1042.5</v>
      </c>
      <c r="G25" s="42">
        <f t="shared" si="7"/>
        <v>-1042.5</v>
      </c>
      <c r="H25" s="42">
        <f t="shared" si="7"/>
        <v>0</v>
      </c>
      <c r="I25" s="42">
        <f t="shared" si="7"/>
        <v>0</v>
      </c>
      <c r="J25" s="42">
        <f t="shared" si="7"/>
        <v>0</v>
      </c>
      <c r="K25" s="42">
        <f t="shared" si="7"/>
        <v>0</v>
      </c>
      <c r="L25" s="42">
        <f t="shared" si="7"/>
        <v>0</v>
      </c>
      <c r="M25" s="42">
        <f t="shared" si="7"/>
        <v>0</v>
      </c>
      <c r="N25" s="42">
        <f t="shared" si="7"/>
        <v>0</v>
      </c>
      <c r="O25" s="42">
        <f t="shared" si="7"/>
        <v>0</v>
      </c>
      <c r="P25" s="42">
        <f t="shared" si="7"/>
        <v>0</v>
      </c>
      <c r="Q25" s="42">
        <f t="shared" si="7"/>
        <v>0</v>
      </c>
    </row>
    <row r="26" spans="1:17" ht="50.25" customHeight="1" hidden="1">
      <c r="A26" s="107" t="s">
        <v>112</v>
      </c>
      <c r="B26" s="6" t="s">
        <v>166</v>
      </c>
      <c r="C26" s="6" t="s">
        <v>94</v>
      </c>
      <c r="D26" s="6" t="s">
        <v>5</v>
      </c>
      <c r="E26" s="6" t="s">
        <v>7</v>
      </c>
      <c r="F26" s="7">
        <v>1042.5</v>
      </c>
      <c r="G26" s="7">
        <v>-1042.5</v>
      </c>
      <c r="H26" s="7">
        <f>F26+G26</f>
        <v>0</v>
      </c>
      <c r="I26" s="7"/>
      <c r="J26" s="7">
        <f>H26+I26</f>
        <v>0</v>
      </c>
      <c r="K26" s="7"/>
      <c r="L26" s="7">
        <f>J26+K26</f>
        <v>0</v>
      </c>
      <c r="M26" s="7"/>
      <c r="N26" s="7">
        <f>L26+M26</f>
        <v>0</v>
      </c>
      <c r="O26" s="7"/>
      <c r="P26" s="7">
        <f>N26+O26</f>
        <v>0</v>
      </c>
      <c r="Q26" s="7">
        <f>O26+P26</f>
        <v>0</v>
      </c>
    </row>
    <row r="27" spans="1:17" ht="17.25" hidden="1">
      <c r="A27" s="16" t="s">
        <v>341</v>
      </c>
      <c r="B27" s="73" t="s">
        <v>340</v>
      </c>
      <c r="C27" s="17"/>
      <c r="D27" s="17"/>
      <c r="E27" s="17"/>
      <c r="F27" s="18">
        <f aca="true" t="shared" si="8" ref="F27:Q27">F28</f>
        <v>0</v>
      </c>
      <c r="G27" s="112">
        <f t="shared" si="8"/>
        <v>0</v>
      </c>
      <c r="H27" s="18">
        <f t="shared" si="8"/>
        <v>0</v>
      </c>
      <c r="I27" s="112">
        <f t="shared" si="8"/>
        <v>0</v>
      </c>
      <c r="J27" s="18">
        <f t="shared" si="8"/>
        <v>0</v>
      </c>
      <c r="K27" s="112">
        <f t="shared" si="8"/>
        <v>0</v>
      </c>
      <c r="L27" s="18">
        <f t="shared" si="8"/>
        <v>0</v>
      </c>
      <c r="M27" s="112">
        <f t="shared" si="8"/>
        <v>0</v>
      </c>
      <c r="N27" s="18">
        <f t="shared" si="8"/>
        <v>0</v>
      </c>
      <c r="O27" s="112">
        <f t="shared" si="8"/>
        <v>0</v>
      </c>
      <c r="P27" s="18">
        <f t="shared" si="8"/>
        <v>0</v>
      </c>
      <c r="Q27" s="18">
        <f t="shared" si="8"/>
        <v>0</v>
      </c>
    </row>
    <row r="28" spans="1:17" ht="33" hidden="1">
      <c r="A28" s="143" t="s">
        <v>357</v>
      </c>
      <c r="B28" s="74" t="s">
        <v>343</v>
      </c>
      <c r="C28" s="20"/>
      <c r="D28" s="20"/>
      <c r="E28" s="20"/>
      <c r="F28" s="42">
        <f aca="true" t="shared" si="9" ref="F28:L28">F29+F30</f>
        <v>0</v>
      </c>
      <c r="G28" s="42">
        <f t="shared" si="9"/>
        <v>0</v>
      </c>
      <c r="H28" s="42">
        <f t="shared" si="9"/>
        <v>0</v>
      </c>
      <c r="I28" s="42">
        <f t="shared" si="9"/>
        <v>0</v>
      </c>
      <c r="J28" s="42">
        <f t="shared" si="9"/>
        <v>0</v>
      </c>
      <c r="K28" s="42">
        <f t="shared" si="9"/>
        <v>0</v>
      </c>
      <c r="L28" s="42">
        <f t="shared" si="9"/>
        <v>0</v>
      </c>
      <c r="M28" s="42">
        <f>M29+M30</f>
        <v>0</v>
      </c>
      <c r="N28" s="42">
        <f>N29+N30</f>
        <v>0</v>
      </c>
      <c r="O28" s="42">
        <f>O29+O30</f>
        <v>0</v>
      </c>
      <c r="P28" s="42">
        <f>P29+P30</f>
        <v>0</v>
      </c>
      <c r="Q28" s="42">
        <f>Q29+Q30</f>
        <v>0</v>
      </c>
    </row>
    <row r="29" spans="1:17" s="37" customFormat="1" ht="51.75" customHeight="1" hidden="1">
      <c r="A29" s="107" t="s">
        <v>112</v>
      </c>
      <c r="B29" s="75" t="s">
        <v>343</v>
      </c>
      <c r="C29" s="6" t="s">
        <v>94</v>
      </c>
      <c r="D29" s="20" t="s">
        <v>5</v>
      </c>
      <c r="E29" s="20" t="s">
        <v>10</v>
      </c>
      <c r="F29" s="7"/>
      <c r="G29" s="7"/>
      <c r="H29" s="7">
        <f>F29+G29</f>
        <v>0</v>
      </c>
      <c r="I29" s="7"/>
      <c r="J29" s="7">
        <f>H29+I29</f>
        <v>0</v>
      </c>
      <c r="K29" s="7"/>
      <c r="L29" s="7">
        <f>J29+K29</f>
        <v>0</v>
      </c>
      <c r="M29" s="7"/>
      <c r="N29" s="7">
        <f>L29+M29</f>
        <v>0</v>
      </c>
      <c r="O29" s="7"/>
      <c r="P29" s="7">
        <f>N29+O29</f>
        <v>0</v>
      </c>
      <c r="Q29" s="7">
        <f>O29+P29</f>
        <v>0</v>
      </c>
    </row>
    <row r="30" spans="1:17" ht="33" hidden="1">
      <c r="A30" s="121" t="s">
        <v>259</v>
      </c>
      <c r="B30" s="75" t="s">
        <v>343</v>
      </c>
      <c r="C30" s="6" t="s">
        <v>95</v>
      </c>
      <c r="D30" s="20" t="s">
        <v>5</v>
      </c>
      <c r="E30" s="20" t="s">
        <v>10</v>
      </c>
      <c r="F30" s="7"/>
      <c r="G30" s="7"/>
      <c r="H30" s="7">
        <f>F30+G30</f>
        <v>0</v>
      </c>
      <c r="I30" s="7"/>
      <c r="J30" s="7">
        <f>H30+I30</f>
        <v>0</v>
      </c>
      <c r="K30" s="7"/>
      <c r="L30" s="7">
        <f>J30+K30</f>
        <v>0</v>
      </c>
      <c r="M30" s="7"/>
      <c r="N30" s="7">
        <f>L30+M30</f>
        <v>0</v>
      </c>
      <c r="O30" s="7"/>
      <c r="P30" s="7">
        <f>N30+O30</f>
        <v>0</v>
      </c>
      <c r="Q30" s="7">
        <f>O30+P30</f>
        <v>0</v>
      </c>
    </row>
    <row r="31" spans="1:17" ht="17.25">
      <c r="A31" s="16" t="s">
        <v>35</v>
      </c>
      <c r="B31" s="17" t="s">
        <v>167</v>
      </c>
      <c r="C31" s="17"/>
      <c r="D31" s="17"/>
      <c r="E31" s="17"/>
      <c r="F31" s="18">
        <f aca="true" t="shared" si="10" ref="F31:L31">F32+F38+F41+F36</f>
        <v>1462.2</v>
      </c>
      <c r="G31" s="18">
        <f t="shared" si="10"/>
        <v>0</v>
      </c>
      <c r="H31" s="18">
        <f t="shared" si="10"/>
        <v>1462.2</v>
      </c>
      <c r="I31" s="18">
        <f t="shared" si="10"/>
        <v>0</v>
      </c>
      <c r="J31" s="18">
        <f t="shared" si="10"/>
        <v>1462.2</v>
      </c>
      <c r="K31" s="18">
        <f t="shared" si="10"/>
        <v>9</v>
      </c>
      <c r="L31" s="18">
        <f t="shared" si="10"/>
        <v>1471.2</v>
      </c>
      <c r="M31" s="18">
        <f>M32+M38+M41+M36</f>
        <v>0</v>
      </c>
      <c r="N31" s="18">
        <f>N32+N38+N41+N36</f>
        <v>1471.2</v>
      </c>
      <c r="O31" s="18">
        <f>O32+O38+O41+O36</f>
        <v>0</v>
      </c>
      <c r="P31" s="18">
        <f>P32+P38+P41+P36</f>
        <v>1471.2</v>
      </c>
      <c r="Q31" s="18">
        <f>Q32+Q38+Q41+Q36</f>
        <v>1117.3</v>
      </c>
    </row>
    <row r="32" spans="1:17" ht="33">
      <c r="A32" s="19" t="s">
        <v>42</v>
      </c>
      <c r="B32" s="20" t="s">
        <v>168</v>
      </c>
      <c r="C32" s="20"/>
      <c r="D32" s="20"/>
      <c r="E32" s="20"/>
      <c r="F32" s="21">
        <f aca="true" t="shared" si="11" ref="F32:L32">F34+F33+F35</f>
        <v>448.9</v>
      </c>
      <c r="G32" s="21">
        <f t="shared" si="11"/>
        <v>0</v>
      </c>
      <c r="H32" s="21">
        <f t="shared" si="11"/>
        <v>448.9</v>
      </c>
      <c r="I32" s="21">
        <f t="shared" si="11"/>
        <v>0</v>
      </c>
      <c r="J32" s="21">
        <f t="shared" si="11"/>
        <v>448.90000000000003</v>
      </c>
      <c r="K32" s="21">
        <f t="shared" si="11"/>
        <v>0</v>
      </c>
      <c r="L32" s="21">
        <f t="shared" si="11"/>
        <v>448.90000000000003</v>
      </c>
      <c r="M32" s="21">
        <f>M34+M33+M35</f>
        <v>0</v>
      </c>
      <c r="N32" s="21">
        <f>N34+N33+N35</f>
        <v>448.90000000000003</v>
      </c>
      <c r="O32" s="21">
        <f>O34+O33+O35</f>
        <v>0</v>
      </c>
      <c r="P32" s="21">
        <f>P34+P33+P35</f>
        <v>448.90000000000003</v>
      </c>
      <c r="Q32" s="21">
        <f>Q34+Q33+Q35</f>
        <v>336.1</v>
      </c>
    </row>
    <row r="33" spans="1:17" ht="54" customHeight="1">
      <c r="A33" s="107" t="s">
        <v>112</v>
      </c>
      <c r="B33" s="6" t="s">
        <v>168</v>
      </c>
      <c r="C33" s="6" t="s">
        <v>94</v>
      </c>
      <c r="D33" s="6" t="s">
        <v>15</v>
      </c>
      <c r="E33" s="6" t="s">
        <v>6</v>
      </c>
      <c r="F33" s="7">
        <v>448.9</v>
      </c>
      <c r="G33" s="7"/>
      <c r="H33" s="7">
        <f>F33+G33</f>
        <v>448.9</v>
      </c>
      <c r="I33" s="7">
        <v>-58.2</v>
      </c>
      <c r="J33" s="7">
        <f>H33+I33</f>
        <v>390.7</v>
      </c>
      <c r="K33" s="7"/>
      <c r="L33" s="7">
        <f>J33+K33</f>
        <v>390.7</v>
      </c>
      <c r="M33" s="7"/>
      <c r="N33" s="7">
        <f>L33+M33</f>
        <v>390.7</v>
      </c>
      <c r="O33" s="7"/>
      <c r="P33" s="7">
        <f>N33+O33</f>
        <v>390.7</v>
      </c>
      <c r="Q33" s="7">
        <v>301.7</v>
      </c>
    </row>
    <row r="34" spans="1:17" ht="33">
      <c r="A34" s="121" t="s">
        <v>259</v>
      </c>
      <c r="B34" s="6" t="s">
        <v>168</v>
      </c>
      <c r="C34" s="6" t="s">
        <v>95</v>
      </c>
      <c r="D34" s="6" t="s">
        <v>15</v>
      </c>
      <c r="E34" s="6" t="s">
        <v>6</v>
      </c>
      <c r="F34" s="7"/>
      <c r="G34" s="7"/>
      <c r="H34" s="7">
        <f>F34+G34</f>
        <v>0</v>
      </c>
      <c r="I34" s="7">
        <v>35.1</v>
      </c>
      <c r="J34" s="7">
        <f>H34+I34</f>
        <v>35.1</v>
      </c>
      <c r="K34" s="7"/>
      <c r="L34" s="7">
        <f>J34+K34</f>
        <v>35.1</v>
      </c>
      <c r="M34" s="7"/>
      <c r="N34" s="7">
        <f>L34+M34</f>
        <v>35.1</v>
      </c>
      <c r="O34" s="7"/>
      <c r="P34" s="7">
        <f>N34+O34</f>
        <v>35.1</v>
      </c>
      <c r="Q34" s="7">
        <v>11.3</v>
      </c>
    </row>
    <row r="35" spans="1:17" ht="16.5">
      <c r="A35" s="121" t="s">
        <v>115</v>
      </c>
      <c r="B35" s="6" t="s">
        <v>168</v>
      </c>
      <c r="C35" s="6" t="s">
        <v>114</v>
      </c>
      <c r="D35" s="6" t="s">
        <v>15</v>
      </c>
      <c r="E35" s="6" t="s">
        <v>6</v>
      </c>
      <c r="F35" s="7"/>
      <c r="G35" s="7"/>
      <c r="H35" s="7">
        <f>F35+G35</f>
        <v>0</v>
      </c>
      <c r="I35" s="7">
        <v>23.1</v>
      </c>
      <c r="J35" s="7">
        <f>H35+I35</f>
        <v>23.1</v>
      </c>
      <c r="K35" s="7"/>
      <c r="L35" s="7">
        <f>J35+K35</f>
        <v>23.1</v>
      </c>
      <c r="M35" s="7"/>
      <c r="N35" s="7">
        <f>L35+M35</f>
        <v>23.1</v>
      </c>
      <c r="O35" s="7"/>
      <c r="P35" s="7">
        <f>N35+O35</f>
        <v>23.1</v>
      </c>
      <c r="Q35" s="7">
        <v>23.1</v>
      </c>
    </row>
    <row r="36" spans="1:17" ht="49.5">
      <c r="A36" s="19" t="s">
        <v>257</v>
      </c>
      <c r="B36" s="20" t="s">
        <v>258</v>
      </c>
      <c r="C36" s="20"/>
      <c r="D36" s="20"/>
      <c r="E36" s="20"/>
      <c r="F36" s="42">
        <f aca="true" t="shared" si="12" ref="F36:Q36">F37</f>
        <v>63.3</v>
      </c>
      <c r="G36" s="42">
        <f t="shared" si="12"/>
        <v>0</v>
      </c>
      <c r="H36" s="42">
        <f t="shared" si="12"/>
        <v>63.3</v>
      </c>
      <c r="I36" s="42">
        <f t="shared" si="12"/>
        <v>0</v>
      </c>
      <c r="J36" s="42">
        <f t="shared" si="12"/>
        <v>63.3</v>
      </c>
      <c r="K36" s="42">
        <f t="shared" si="12"/>
        <v>0</v>
      </c>
      <c r="L36" s="42">
        <f t="shared" si="12"/>
        <v>63.3</v>
      </c>
      <c r="M36" s="42">
        <f t="shared" si="12"/>
        <v>0</v>
      </c>
      <c r="N36" s="42">
        <f t="shared" si="12"/>
        <v>63.3</v>
      </c>
      <c r="O36" s="42">
        <f t="shared" si="12"/>
        <v>0</v>
      </c>
      <c r="P36" s="42">
        <f t="shared" si="12"/>
        <v>63.3</v>
      </c>
      <c r="Q36" s="42">
        <f t="shared" si="12"/>
        <v>63.3</v>
      </c>
    </row>
    <row r="37" spans="1:17" ht="33">
      <c r="A37" s="121" t="s">
        <v>259</v>
      </c>
      <c r="B37" s="6" t="s">
        <v>258</v>
      </c>
      <c r="C37" s="6" t="s">
        <v>95</v>
      </c>
      <c r="D37" s="6" t="s">
        <v>5</v>
      </c>
      <c r="E37" s="6" t="s">
        <v>8</v>
      </c>
      <c r="F37" s="7">
        <v>63.3</v>
      </c>
      <c r="G37" s="7"/>
      <c r="H37" s="7">
        <f>F37+G37</f>
        <v>63.3</v>
      </c>
      <c r="I37" s="7"/>
      <c r="J37" s="7">
        <f>H37+I37</f>
        <v>63.3</v>
      </c>
      <c r="K37" s="7"/>
      <c r="L37" s="7">
        <f>J37+K37</f>
        <v>63.3</v>
      </c>
      <c r="M37" s="7"/>
      <c r="N37" s="7">
        <f>L37+M37</f>
        <v>63.3</v>
      </c>
      <c r="O37" s="7"/>
      <c r="P37" s="7">
        <f>N37+O37</f>
        <v>63.3</v>
      </c>
      <c r="Q37" s="7">
        <v>63.3</v>
      </c>
    </row>
    <row r="38" spans="1:17" ht="16.5">
      <c r="A38" s="19" t="s">
        <v>76</v>
      </c>
      <c r="B38" s="20" t="s">
        <v>169</v>
      </c>
      <c r="C38" s="20"/>
      <c r="D38" s="20"/>
      <c r="E38" s="20"/>
      <c r="F38" s="21">
        <f aca="true" t="shared" si="13" ref="F38:L38">F40+F39</f>
        <v>242</v>
      </c>
      <c r="G38" s="114">
        <f t="shared" si="13"/>
        <v>0</v>
      </c>
      <c r="H38" s="21">
        <f t="shared" si="13"/>
        <v>242</v>
      </c>
      <c r="I38" s="114">
        <f t="shared" si="13"/>
        <v>0</v>
      </c>
      <c r="J38" s="21">
        <f t="shared" si="13"/>
        <v>242</v>
      </c>
      <c r="K38" s="114">
        <f t="shared" si="13"/>
        <v>9</v>
      </c>
      <c r="L38" s="21">
        <f t="shared" si="13"/>
        <v>251</v>
      </c>
      <c r="M38" s="114">
        <f>M40+M39</f>
        <v>0</v>
      </c>
      <c r="N38" s="21">
        <f>N40+N39</f>
        <v>251</v>
      </c>
      <c r="O38" s="114">
        <f>O40+O39</f>
        <v>0</v>
      </c>
      <c r="P38" s="21">
        <f>P40+P39</f>
        <v>251</v>
      </c>
      <c r="Q38" s="21">
        <f>Q40+Q39</f>
        <v>190</v>
      </c>
    </row>
    <row r="39" spans="1:17" s="37" customFormat="1" ht="52.5" customHeight="1">
      <c r="A39" s="107" t="s">
        <v>112</v>
      </c>
      <c r="B39" s="6" t="s">
        <v>169</v>
      </c>
      <c r="C39" s="6" t="s">
        <v>94</v>
      </c>
      <c r="D39" s="6" t="s">
        <v>5</v>
      </c>
      <c r="E39" s="6" t="s">
        <v>67</v>
      </c>
      <c r="F39" s="7">
        <v>208.3</v>
      </c>
      <c r="G39" s="7"/>
      <c r="H39" s="7">
        <f>F39+G39</f>
        <v>208.3</v>
      </c>
      <c r="I39" s="7"/>
      <c r="J39" s="7">
        <f>H39+I39</f>
        <v>208.3</v>
      </c>
      <c r="K39" s="7">
        <v>9</v>
      </c>
      <c r="L39" s="7">
        <f>J39+K39</f>
        <v>217.3</v>
      </c>
      <c r="M39" s="7"/>
      <c r="N39" s="7">
        <f>L39+M39</f>
        <v>217.3</v>
      </c>
      <c r="O39" s="7"/>
      <c r="P39" s="7">
        <f>N39+O39</f>
        <v>217.3</v>
      </c>
      <c r="Q39" s="7">
        <v>174.2</v>
      </c>
    </row>
    <row r="40" spans="1:17" ht="33">
      <c r="A40" s="121" t="s">
        <v>259</v>
      </c>
      <c r="B40" s="6" t="s">
        <v>169</v>
      </c>
      <c r="C40" s="6" t="s">
        <v>95</v>
      </c>
      <c r="D40" s="6" t="s">
        <v>5</v>
      </c>
      <c r="E40" s="6" t="s">
        <v>67</v>
      </c>
      <c r="F40" s="7">
        <v>33.7</v>
      </c>
      <c r="G40" s="7"/>
      <c r="H40" s="7">
        <f>F40+G40</f>
        <v>33.7</v>
      </c>
      <c r="I40" s="7"/>
      <c r="J40" s="7">
        <f>H40+I40</f>
        <v>33.7</v>
      </c>
      <c r="K40" s="7"/>
      <c r="L40" s="7">
        <f>J40+K40</f>
        <v>33.7</v>
      </c>
      <c r="M40" s="7"/>
      <c r="N40" s="7">
        <f>L40+M40</f>
        <v>33.7</v>
      </c>
      <c r="O40" s="7"/>
      <c r="P40" s="7">
        <f>N40+O40</f>
        <v>33.7</v>
      </c>
      <c r="Q40" s="7">
        <v>15.8</v>
      </c>
    </row>
    <row r="41" spans="1:17" ht="33">
      <c r="A41" s="19" t="s">
        <v>160</v>
      </c>
      <c r="B41" s="20" t="s">
        <v>170</v>
      </c>
      <c r="C41" s="20"/>
      <c r="D41" s="20"/>
      <c r="E41" s="20"/>
      <c r="F41" s="21">
        <f aca="true" t="shared" si="14" ref="F41:L41">F43+F42</f>
        <v>708</v>
      </c>
      <c r="G41" s="114">
        <f t="shared" si="14"/>
        <v>0</v>
      </c>
      <c r="H41" s="21">
        <f t="shared" si="14"/>
        <v>708</v>
      </c>
      <c r="I41" s="114">
        <f t="shared" si="14"/>
        <v>0</v>
      </c>
      <c r="J41" s="21">
        <f t="shared" si="14"/>
        <v>708</v>
      </c>
      <c r="K41" s="114">
        <f t="shared" si="14"/>
        <v>0</v>
      </c>
      <c r="L41" s="21">
        <f t="shared" si="14"/>
        <v>708</v>
      </c>
      <c r="M41" s="114">
        <f>M43+M42</f>
        <v>0</v>
      </c>
      <c r="N41" s="21">
        <f>N43+N42</f>
        <v>708</v>
      </c>
      <c r="O41" s="114">
        <f>O43+O42</f>
        <v>0</v>
      </c>
      <c r="P41" s="21">
        <f>P43+P42</f>
        <v>708</v>
      </c>
      <c r="Q41" s="21">
        <f>Q43+Q42</f>
        <v>527.9</v>
      </c>
    </row>
    <row r="42" spans="1:17" ht="49.5">
      <c r="A42" s="107" t="s">
        <v>298</v>
      </c>
      <c r="B42" s="6" t="s">
        <v>170</v>
      </c>
      <c r="C42" s="6" t="s">
        <v>94</v>
      </c>
      <c r="D42" s="6" t="s">
        <v>10</v>
      </c>
      <c r="E42" s="6" t="s">
        <v>17</v>
      </c>
      <c r="F42" s="7">
        <f>330.5+298</f>
        <v>628.5</v>
      </c>
      <c r="G42" s="7"/>
      <c r="H42" s="7">
        <f>F42+G42</f>
        <v>628.5</v>
      </c>
      <c r="I42" s="7"/>
      <c r="J42" s="7">
        <f>H42+I42</f>
        <v>628.5</v>
      </c>
      <c r="K42" s="7"/>
      <c r="L42" s="7">
        <f>J42+K42</f>
        <v>628.5</v>
      </c>
      <c r="M42" s="7"/>
      <c r="N42" s="7">
        <f>L42+M42</f>
        <v>628.5</v>
      </c>
      <c r="O42" s="7">
        <v>-0.2</v>
      </c>
      <c r="P42" s="7">
        <f>330.5+297.8</f>
        <v>628.3</v>
      </c>
      <c r="Q42" s="7">
        <f>273.9+225.1</f>
        <v>499</v>
      </c>
    </row>
    <row r="43" spans="1:17" ht="33">
      <c r="A43" s="121" t="s">
        <v>259</v>
      </c>
      <c r="B43" s="6" t="s">
        <v>170</v>
      </c>
      <c r="C43" s="6" t="s">
        <v>95</v>
      </c>
      <c r="D43" s="6" t="s">
        <v>10</v>
      </c>
      <c r="E43" s="6" t="s">
        <v>17</v>
      </c>
      <c r="F43" s="7">
        <f>23.5+56</f>
        <v>79.5</v>
      </c>
      <c r="G43" s="7"/>
      <c r="H43" s="7">
        <f>F43+G43</f>
        <v>79.5</v>
      </c>
      <c r="I43" s="7"/>
      <c r="J43" s="7">
        <f>H43+I43</f>
        <v>79.5</v>
      </c>
      <c r="K43" s="7"/>
      <c r="L43" s="7">
        <f>J43+K43</f>
        <v>79.5</v>
      </c>
      <c r="M43" s="7"/>
      <c r="N43" s="7">
        <f>L43+M43</f>
        <v>79.5</v>
      </c>
      <c r="O43" s="7">
        <v>0.2</v>
      </c>
      <c r="P43" s="7">
        <f>23.5+56.2</f>
        <v>79.7</v>
      </c>
      <c r="Q43" s="7">
        <f>11.7+17.2</f>
        <v>28.9</v>
      </c>
    </row>
    <row r="44" spans="1:17" ht="33">
      <c r="A44" s="27" t="s">
        <v>128</v>
      </c>
      <c r="B44" s="72" t="s">
        <v>171</v>
      </c>
      <c r="C44" s="13"/>
      <c r="D44" s="13"/>
      <c r="E44" s="13"/>
      <c r="F44" s="14">
        <f aca="true" t="shared" si="15" ref="F44:L44">F45+F50+F53</f>
        <v>14738.699999999999</v>
      </c>
      <c r="G44" s="14">
        <f t="shared" si="15"/>
        <v>173.4</v>
      </c>
      <c r="H44" s="14">
        <f t="shared" si="15"/>
        <v>14912.099999999997</v>
      </c>
      <c r="I44" s="14">
        <f t="shared" si="15"/>
        <v>1849.1000000000001</v>
      </c>
      <c r="J44" s="14">
        <f t="shared" si="15"/>
        <v>16761.199999999997</v>
      </c>
      <c r="K44" s="14">
        <f t="shared" si="15"/>
        <v>681.4</v>
      </c>
      <c r="L44" s="14">
        <f t="shared" si="15"/>
        <v>17442.6</v>
      </c>
      <c r="M44" s="14">
        <f>M45+M50+M53</f>
        <v>1190.8</v>
      </c>
      <c r="N44" s="14">
        <f>N45+N50+N53</f>
        <v>18633.4</v>
      </c>
      <c r="O44" s="14">
        <f>O45+O50+O53</f>
        <v>345.3</v>
      </c>
      <c r="P44" s="14">
        <f>P45+P50+P53</f>
        <v>18970.499999999996</v>
      </c>
      <c r="Q44" s="14">
        <f>Q45+Q50+Q53</f>
        <v>10956.2</v>
      </c>
    </row>
    <row r="45" spans="1:17" ht="34.5">
      <c r="A45" s="24" t="s">
        <v>353</v>
      </c>
      <c r="B45" s="73" t="s">
        <v>354</v>
      </c>
      <c r="C45" s="17"/>
      <c r="D45" s="17"/>
      <c r="E45" s="17"/>
      <c r="F45" s="18">
        <f aca="true" t="shared" si="16" ref="F45:L45">F46+F48</f>
        <v>0</v>
      </c>
      <c r="G45" s="18">
        <f t="shared" si="16"/>
        <v>0</v>
      </c>
      <c r="H45" s="18">
        <f t="shared" si="16"/>
        <v>0</v>
      </c>
      <c r="I45" s="18">
        <f t="shared" si="16"/>
        <v>0</v>
      </c>
      <c r="J45" s="18">
        <f t="shared" si="16"/>
        <v>0</v>
      </c>
      <c r="K45" s="18">
        <f t="shared" si="16"/>
        <v>681.4</v>
      </c>
      <c r="L45" s="18">
        <f t="shared" si="16"/>
        <v>681.4</v>
      </c>
      <c r="M45" s="18">
        <f>M46+M48</f>
        <v>0</v>
      </c>
      <c r="N45" s="18">
        <f>N46+N48</f>
        <v>681.4</v>
      </c>
      <c r="O45" s="18">
        <f>O46+O48</f>
        <v>83.2</v>
      </c>
      <c r="P45" s="18">
        <f>P46+P48</f>
        <v>764.6</v>
      </c>
      <c r="Q45" s="18">
        <f>Q46+Q48</f>
        <v>0</v>
      </c>
    </row>
    <row r="46" spans="1:17" ht="17.25">
      <c r="A46" s="25" t="s">
        <v>127</v>
      </c>
      <c r="B46" s="74" t="s">
        <v>355</v>
      </c>
      <c r="C46" s="20"/>
      <c r="D46" s="20"/>
      <c r="E46" s="20"/>
      <c r="F46" s="42">
        <f aca="true" t="shared" si="17" ref="F46:Q48">F47</f>
        <v>0</v>
      </c>
      <c r="G46" s="137">
        <f t="shared" si="17"/>
        <v>0</v>
      </c>
      <c r="H46" s="42">
        <f t="shared" si="17"/>
        <v>0</v>
      </c>
      <c r="I46" s="137">
        <f t="shared" si="17"/>
        <v>0</v>
      </c>
      <c r="J46" s="42">
        <f t="shared" si="17"/>
        <v>0</v>
      </c>
      <c r="K46" s="137">
        <f t="shared" si="17"/>
        <v>681.4</v>
      </c>
      <c r="L46" s="42">
        <f t="shared" si="17"/>
        <v>681.4</v>
      </c>
      <c r="M46" s="137">
        <f t="shared" si="17"/>
        <v>0</v>
      </c>
      <c r="N46" s="42">
        <f t="shared" si="17"/>
        <v>681.4</v>
      </c>
      <c r="O46" s="137">
        <f t="shared" si="17"/>
        <v>83.2</v>
      </c>
      <c r="P46" s="42">
        <f t="shared" si="17"/>
        <v>764.6</v>
      </c>
      <c r="Q46" s="42">
        <f t="shared" si="17"/>
        <v>0</v>
      </c>
    </row>
    <row r="47" spans="1:17" ht="16.5">
      <c r="A47" s="109" t="s">
        <v>99</v>
      </c>
      <c r="B47" s="118" t="s">
        <v>355</v>
      </c>
      <c r="C47" s="110" t="s">
        <v>98</v>
      </c>
      <c r="D47" s="110" t="s">
        <v>10</v>
      </c>
      <c r="E47" s="110" t="s">
        <v>15</v>
      </c>
      <c r="F47" s="7"/>
      <c r="G47" s="7"/>
      <c r="H47" s="7">
        <f>F47+G47</f>
        <v>0</v>
      </c>
      <c r="I47" s="7"/>
      <c r="J47" s="7">
        <f>H47+I47</f>
        <v>0</v>
      </c>
      <c r="K47" s="7">
        <v>681.4</v>
      </c>
      <c r="L47" s="7">
        <f>J47+K47</f>
        <v>681.4</v>
      </c>
      <c r="M47" s="7"/>
      <c r="N47" s="7">
        <f>L47+M47</f>
        <v>681.4</v>
      </c>
      <c r="O47" s="7">
        <f>75.7+7.5</f>
        <v>83.2</v>
      </c>
      <c r="P47" s="7">
        <f>N47+O47</f>
        <v>764.6</v>
      </c>
      <c r="Q47" s="7">
        <v>0</v>
      </c>
    </row>
    <row r="48" spans="1:17" ht="17.25" hidden="1">
      <c r="A48" s="25" t="s">
        <v>129</v>
      </c>
      <c r="B48" s="74" t="s">
        <v>364</v>
      </c>
      <c r="C48" s="20"/>
      <c r="D48" s="20"/>
      <c r="E48" s="20"/>
      <c r="F48" s="42">
        <f t="shared" si="17"/>
        <v>0</v>
      </c>
      <c r="G48" s="137">
        <f t="shared" si="17"/>
        <v>0</v>
      </c>
      <c r="H48" s="42">
        <f t="shared" si="17"/>
        <v>0</v>
      </c>
      <c r="I48" s="137">
        <f t="shared" si="17"/>
        <v>0</v>
      </c>
      <c r="J48" s="42">
        <f t="shared" si="17"/>
        <v>0</v>
      </c>
      <c r="K48" s="137">
        <f t="shared" si="17"/>
        <v>0</v>
      </c>
      <c r="L48" s="42">
        <f t="shared" si="17"/>
        <v>0</v>
      </c>
      <c r="M48" s="137">
        <f t="shared" si="17"/>
        <v>0</v>
      </c>
      <c r="N48" s="42">
        <f t="shared" si="17"/>
        <v>0</v>
      </c>
      <c r="O48" s="137">
        <f t="shared" si="17"/>
        <v>0</v>
      </c>
      <c r="P48" s="42">
        <f t="shared" si="17"/>
        <v>0</v>
      </c>
      <c r="Q48" s="42">
        <f t="shared" si="17"/>
        <v>0</v>
      </c>
    </row>
    <row r="49" spans="1:17" ht="16.5" hidden="1">
      <c r="A49" s="26" t="s">
        <v>99</v>
      </c>
      <c r="B49" s="75" t="s">
        <v>364</v>
      </c>
      <c r="C49" s="6" t="s">
        <v>98</v>
      </c>
      <c r="D49" s="6" t="s">
        <v>10</v>
      </c>
      <c r="E49" s="6" t="s">
        <v>6</v>
      </c>
      <c r="F49" s="7"/>
      <c r="G49" s="7"/>
      <c r="H49" s="7">
        <f>F49+G49</f>
        <v>0</v>
      </c>
      <c r="I49" s="7"/>
      <c r="J49" s="7">
        <f>H49+I49</f>
        <v>0</v>
      </c>
      <c r="K49" s="7"/>
      <c r="L49" s="7">
        <f>J49+K49</f>
        <v>0</v>
      </c>
      <c r="M49" s="7"/>
      <c r="N49" s="7">
        <f>L49+M49</f>
        <v>0</v>
      </c>
      <c r="O49" s="7"/>
      <c r="P49" s="7">
        <f>N49+O49</f>
        <v>0</v>
      </c>
      <c r="Q49" s="7">
        <f>O49+P49</f>
        <v>0</v>
      </c>
    </row>
    <row r="50" spans="1:17" ht="34.5" hidden="1">
      <c r="A50" s="24" t="s">
        <v>130</v>
      </c>
      <c r="B50" s="73" t="s">
        <v>172</v>
      </c>
      <c r="C50" s="17"/>
      <c r="D50" s="17"/>
      <c r="E50" s="17"/>
      <c r="F50" s="18">
        <f aca="true" t="shared" si="18" ref="F50:Q51">F51</f>
        <v>0</v>
      </c>
      <c r="G50" s="18">
        <f t="shared" si="18"/>
        <v>0</v>
      </c>
      <c r="H50" s="18">
        <f t="shared" si="18"/>
        <v>0</v>
      </c>
      <c r="I50" s="18">
        <f t="shared" si="18"/>
        <v>0</v>
      </c>
      <c r="J50" s="18">
        <f t="shared" si="18"/>
        <v>0</v>
      </c>
      <c r="K50" s="18">
        <f t="shared" si="18"/>
        <v>0</v>
      </c>
      <c r="L50" s="18">
        <f t="shared" si="18"/>
        <v>0</v>
      </c>
      <c r="M50" s="18">
        <f t="shared" si="18"/>
        <v>0</v>
      </c>
      <c r="N50" s="18">
        <f t="shared" si="18"/>
        <v>0</v>
      </c>
      <c r="O50" s="18">
        <f t="shared" si="18"/>
        <v>0</v>
      </c>
      <c r="P50" s="18">
        <f t="shared" si="18"/>
        <v>0</v>
      </c>
      <c r="Q50" s="18">
        <f t="shared" si="18"/>
        <v>0</v>
      </c>
    </row>
    <row r="51" spans="1:17" ht="17.25" hidden="1">
      <c r="A51" s="25" t="s">
        <v>116</v>
      </c>
      <c r="B51" s="74" t="s">
        <v>173</v>
      </c>
      <c r="C51" s="20"/>
      <c r="D51" s="20"/>
      <c r="E51" s="20"/>
      <c r="F51" s="42">
        <f t="shared" si="18"/>
        <v>0</v>
      </c>
      <c r="G51" s="137">
        <f t="shared" si="18"/>
        <v>0</v>
      </c>
      <c r="H51" s="42">
        <f t="shared" si="18"/>
        <v>0</v>
      </c>
      <c r="I51" s="137">
        <f t="shared" si="18"/>
        <v>0</v>
      </c>
      <c r="J51" s="42">
        <f t="shared" si="18"/>
        <v>0</v>
      </c>
      <c r="K51" s="137">
        <f t="shared" si="18"/>
        <v>0</v>
      </c>
      <c r="L51" s="42">
        <f t="shared" si="18"/>
        <v>0</v>
      </c>
      <c r="M51" s="137">
        <f t="shared" si="18"/>
        <v>0</v>
      </c>
      <c r="N51" s="42">
        <f t="shared" si="18"/>
        <v>0</v>
      </c>
      <c r="O51" s="137">
        <f t="shared" si="18"/>
        <v>0</v>
      </c>
      <c r="P51" s="42">
        <f t="shared" si="18"/>
        <v>0</v>
      </c>
      <c r="Q51" s="42">
        <f t="shared" si="18"/>
        <v>0</v>
      </c>
    </row>
    <row r="52" spans="1:17" ht="16.5" hidden="1">
      <c r="A52" s="109" t="s">
        <v>99</v>
      </c>
      <c r="B52" s="118" t="s">
        <v>173</v>
      </c>
      <c r="C52" s="110" t="s">
        <v>98</v>
      </c>
      <c r="D52" s="110" t="s">
        <v>11</v>
      </c>
      <c r="E52" s="110" t="s">
        <v>5</v>
      </c>
      <c r="F52" s="7"/>
      <c r="G52" s="7"/>
      <c r="H52" s="7">
        <f>F52+G52</f>
        <v>0</v>
      </c>
      <c r="I52" s="7"/>
      <c r="J52" s="7">
        <f>H52+I52</f>
        <v>0</v>
      </c>
      <c r="K52" s="7"/>
      <c r="L52" s="7">
        <f>J52+K52</f>
        <v>0</v>
      </c>
      <c r="M52" s="7"/>
      <c r="N52" s="7">
        <f>L52+M52</f>
        <v>0</v>
      </c>
      <c r="O52" s="7"/>
      <c r="P52" s="7">
        <f>N52+O52</f>
        <v>0</v>
      </c>
      <c r="Q52" s="7">
        <f>O52+P52</f>
        <v>0</v>
      </c>
    </row>
    <row r="53" spans="1:17" ht="34.5">
      <c r="A53" s="16" t="s">
        <v>131</v>
      </c>
      <c r="B53" s="17" t="s">
        <v>174</v>
      </c>
      <c r="C53" s="17"/>
      <c r="D53" s="17"/>
      <c r="E53" s="17"/>
      <c r="F53" s="18">
        <f>F54+F58</f>
        <v>14738.699999999999</v>
      </c>
      <c r="G53" s="18">
        <f>G54+G58</f>
        <v>173.4</v>
      </c>
      <c r="H53" s="18">
        <f aca="true" t="shared" si="19" ref="H53:N53">H54+H58+H70</f>
        <v>14912.099999999997</v>
      </c>
      <c r="I53" s="18">
        <f t="shared" si="19"/>
        <v>1849.1000000000001</v>
      </c>
      <c r="J53" s="18">
        <f t="shared" si="19"/>
        <v>16761.199999999997</v>
      </c>
      <c r="K53" s="18">
        <f t="shared" si="19"/>
        <v>0</v>
      </c>
      <c r="L53" s="18">
        <f t="shared" si="19"/>
        <v>16761.199999999997</v>
      </c>
      <c r="M53" s="18">
        <f t="shared" si="19"/>
        <v>1190.8</v>
      </c>
      <c r="N53" s="18">
        <f t="shared" si="19"/>
        <v>17952</v>
      </c>
      <c r="O53" s="18">
        <f>O54+O58+O70</f>
        <v>262.1</v>
      </c>
      <c r="P53" s="18">
        <f>P54+P58+P70</f>
        <v>18205.899999999998</v>
      </c>
      <c r="Q53" s="18">
        <f>Q54+Q58+Q70</f>
        <v>10956.2</v>
      </c>
    </row>
    <row r="54" spans="1:17" ht="16.5">
      <c r="A54" s="19" t="s">
        <v>132</v>
      </c>
      <c r="B54" s="20" t="s">
        <v>175</v>
      </c>
      <c r="C54" s="20"/>
      <c r="D54" s="20"/>
      <c r="E54" s="20"/>
      <c r="F54" s="42">
        <f aca="true" t="shared" si="20" ref="F54:L54">F55+F56+F57</f>
        <v>2437</v>
      </c>
      <c r="G54" s="42">
        <f t="shared" si="20"/>
        <v>0</v>
      </c>
      <c r="H54" s="42">
        <f t="shared" si="20"/>
        <v>2437</v>
      </c>
      <c r="I54" s="42">
        <f t="shared" si="20"/>
        <v>435.6</v>
      </c>
      <c r="J54" s="42">
        <f t="shared" si="20"/>
        <v>2872.6000000000004</v>
      </c>
      <c r="K54" s="42">
        <f t="shared" si="20"/>
        <v>0</v>
      </c>
      <c r="L54" s="42">
        <f t="shared" si="20"/>
        <v>2872.6000000000004</v>
      </c>
      <c r="M54" s="42">
        <f>M55+M56+M57</f>
        <v>0</v>
      </c>
      <c r="N54" s="42">
        <f>N55+N56+N57</f>
        <v>2872.6000000000004</v>
      </c>
      <c r="O54" s="42">
        <f>O55+O56+O57</f>
        <v>262</v>
      </c>
      <c r="P54" s="42">
        <f>P55+P56+P57</f>
        <v>3126.3</v>
      </c>
      <c r="Q54" s="42">
        <f>Q55+Q56+Q57</f>
        <v>1861.8999999999999</v>
      </c>
    </row>
    <row r="55" spans="1:17" ht="54" customHeight="1">
      <c r="A55" s="107" t="s">
        <v>112</v>
      </c>
      <c r="B55" s="110" t="s">
        <v>175</v>
      </c>
      <c r="C55" s="6" t="s">
        <v>94</v>
      </c>
      <c r="D55" s="110" t="s">
        <v>5</v>
      </c>
      <c r="E55" s="110" t="s">
        <v>67</v>
      </c>
      <c r="F55" s="7">
        <v>1501.2</v>
      </c>
      <c r="G55" s="7"/>
      <c r="H55" s="7">
        <f>F55+G55</f>
        <v>1501.2</v>
      </c>
      <c r="I55" s="7"/>
      <c r="J55" s="7">
        <f>H55+I55</f>
        <v>1501.2</v>
      </c>
      <c r="K55" s="7"/>
      <c r="L55" s="7">
        <f>J55+K55</f>
        <v>1501.2</v>
      </c>
      <c r="M55" s="7"/>
      <c r="N55" s="7">
        <f>L55+M55</f>
        <v>1501.2</v>
      </c>
      <c r="O55" s="7">
        <v>25</v>
      </c>
      <c r="P55" s="7">
        <v>1517.9</v>
      </c>
      <c r="Q55" s="7">
        <v>926.4</v>
      </c>
    </row>
    <row r="56" spans="1:17" ht="33" customHeight="1">
      <c r="A56" s="121" t="s">
        <v>259</v>
      </c>
      <c r="B56" s="6" t="s">
        <v>175</v>
      </c>
      <c r="C56" s="6" t="s">
        <v>95</v>
      </c>
      <c r="D56" s="6" t="s">
        <v>5</v>
      </c>
      <c r="E56" s="6" t="s">
        <v>67</v>
      </c>
      <c r="F56" s="7">
        <v>925.8</v>
      </c>
      <c r="G56" s="7"/>
      <c r="H56" s="7">
        <f>F56+G56</f>
        <v>925.8</v>
      </c>
      <c r="I56" s="7">
        <v>437.6</v>
      </c>
      <c r="J56" s="7">
        <f>H56+I56</f>
        <v>1363.4</v>
      </c>
      <c r="K56" s="7"/>
      <c r="L56" s="7">
        <f>J56+K56</f>
        <v>1363.4</v>
      </c>
      <c r="M56" s="7"/>
      <c r="N56" s="7">
        <f>L56+M56</f>
        <v>1363.4</v>
      </c>
      <c r="O56" s="7">
        <v>237</v>
      </c>
      <c r="P56" s="7">
        <f>N56+O56</f>
        <v>1600.4</v>
      </c>
      <c r="Q56" s="7">
        <v>931.8</v>
      </c>
    </row>
    <row r="57" spans="1:17" ht="18.75" customHeight="1">
      <c r="A57" s="121" t="s">
        <v>115</v>
      </c>
      <c r="B57" s="6" t="s">
        <v>175</v>
      </c>
      <c r="C57" s="6" t="s">
        <v>114</v>
      </c>
      <c r="D57" s="6" t="s">
        <v>5</v>
      </c>
      <c r="E57" s="6" t="s">
        <v>67</v>
      </c>
      <c r="F57" s="7">
        <v>10</v>
      </c>
      <c r="G57" s="7"/>
      <c r="H57" s="7">
        <f>F57+G57</f>
        <v>10</v>
      </c>
      <c r="I57" s="7">
        <v>-2</v>
      </c>
      <c r="J57" s="7">
        <f>H57+I57</f>
        <v>8</v>
      </c>
      <c r="K57" s="7"/>
      <c r="L57" s="7">
        <f>J57+K57</f>
        <v>8</v>
      </c>
      <c r="M57" s="7"/>
      <c r="N57" s="7">
        <f>L57+M57</f>
        <v>8</v>
      </c>
      <c r="O57" s="7"/>
      <c r="P57" s="7">
        <f>N57+O57</f>
        <v>8</v>
      </c>
      <c r="Q57" s="7">
        <v>3.7</v>
      </c>
    </row>
    <row r="58" spans="1:17" ht="46.5" customHeight="1">
      <c r="A58" s="19" t="s">
        <v>43</v>
      </c>
      <c r="B58" s="20" t="s">
        <v>176</v>
      </c>
      <c r="C58" s="20"/>
      <c r="D58" s="20"/>
      <c r="E58" s="20"/>
      <c r="F58" s="21">
        <f aca="true" t="shared" si="21" ref="F58:L58">SUM(F59:F69)</f>
        <v>12301.699999999999</v>
      </c>
      <c r="G58" s="21">
        <f t="shared" si="21"/>
        <v>173.4</v>
      </c>
      <c r="H58" s="21">
        <f t="shared" si="21"/>
        <v>12475.099999999997</v>
      </c>
      <c r="I58" s="21">
        <f t="shared" si="21"/>
        <v>-218.49999999999997</v>
      </c>
      <c r="J58" s="21">
        <f t="shared" si="21"/>
        <v>12256.599999999999</v>
      </c>
      <c r="K58" s="21">
        <f t="shared" si="21"/>
        <v>0</v>
      </c>
      <c r="L58" s="21">
        <f t="shared" si="21"/>
        <v>12256.599999999999</v>
      </c>
      <c r="M58" s="21">
        <f>SUM(M59:M69)</f>
        <v>0</v>
      </c>
      <c r="N58" s="21">
        <f>SUM(N59:N69)</f>
        <v>12256.599999999999</v>
      </c>
      <c r="O58" s="21">
        <f>SUM(O59:O69)</f>
        <v>0.09999999999999876</v>
      </c>
      <c r="P58" s="21">
        <f>SUM(P59:P69)</f>
        <v>12256.8</v>
      </c>
      <c r="Q58" s="21">
        <f>SUM(Q59:Q69)</f>
        <v>6805.900000000001</v>
      </c>
    </row>
    <row r="59" spans="1:17" ht="51.75" customHeight="1">
      <c r="A59" s="107" t="s">
        <v>112</v>
      </c>
      <c r="B59" s="6" t="s">
        <v>176</v>
      </c>
      <c r="C59" s="6" t="s">
        <v>94</v>
      </c>
      <c r="D59" s="6" t="s">
        <v>10</v>
      </c>
      <c r="E59" s="6" t="s">
        <v>17</v>
      </c>
      <c r="F59" s="7">
        <v>5683.2</v>
      </c>
      <c r="G59" s="7">
        <v>173.4</v>
      </c>
      <c r="H59" s="7">
        <f aca="true" t="shared" si="22" ref="H59:H64">F59+G59</f>
        <v>5856.599999999999</v>
      </c>
      <c r="I59" s="7"/>
      <c r="J59" s="7">
        <f aca="true" t="shared" si="23" ref="J59:J64">H59+I59</f>
        <v>5856.599999999999</v>
      </c>
      <c r="K59" s="7"/>
      <c r="L59" s="7">
        <f aca="true" t="shared" si="24" ref="L59:N64">J59+K59</f>
        <v>5856.599999999999</v>
      </c>
      <c r="M59" s="7"/>
      <c r="N59" s="7">
        <f t="shared" si="24"/>
        <v>5856.599999999999</v>
      </c>
      <c r="O59" s="7"/>
      <c r="P59" s="7">
        <f aca="true" t="shared" si="25" ref="P59:Q64">N59+O59</f>
        <v>5856.599999999999</v>
      </c>
      <c r="Q59" s="7">
        <v>3336</v>
      </c>
    </row>
    <row r="60" spans="1:17" ht="51.75" customHeight="1" hidden="1">
      <c r="A60" s="107" t="s">
        <v>112</v>
      </c>
      <c r="B60" s="6" t="s">
        <v>176</v>
      </c>
      <c r="C60" s="6" t="s">
        <v>94</v>
      </c>
      <c r="D60" s="6" t="s">
        <v>11</v>
      </c>
      <c r="E60" s="6" t="s">
        <v>7</v>
      </c>
      <c r="F60" s="7"/>
      <c r="G60" s="7"/>
      <c r="H60" s="7">
        <f t="shared" si="22"/>
        <v>0</v>
      </c>
      <c r="I60" s="7"/>
      <c r="J60" s="7">
        <f t="shared" si="23"/>
        <v>0</v>
      </c>
      <c r="K60" s="7"/>
      <c r="L60" s="7">
        <f t="shared" si="24"/>
        <v>0</v>
      </c>
      <c r="M60" s="7"/>
      <c r="N60" s="7">
        <f t="shared" si="24"/>
        <v>0</v>
      </c>
      <c r="O60" s="7"/>
      <c r="P60" s="7">
        <f t="shared" si="25"/>
        <v>0</v>
      </c>
      <c r="Q60" s="7">
        <f t="shared" si="25"/>
        <v>0</v>
      </c>
    </row>
    <row r="61" spans="1:17" ht="52.5" customHeight="1">
      <c r="A61" s="107" t="s">
        <v>112</v>
      </c>
      <c r="B61" s="6" t="s">
        <v>176</v>
      </c>
      <c r="C61" s="6" t="s">
        <v>94</v>
      </c>
      <c r="D61" s="6" t="s">
        <v>66</v>
      </c>
      <c r="E61" s="6" t="s">
        <v>8</v>
      </c>
      <c r="F61" s="7">
        <v>4640.5</v>
      </c>
      <c r="G61" s="7"/>
      <c r="H61" s="7">
        <f t="shared" si="22"/>
        <v>4640.5</v>
      </c>
      <c r="I61" s="7"/>
      <c r="J61" s="7">
        <f t="shared" si="23"/>
        <v>4640.5</v>
      </c>
      <c r="K61" s="7"/>
      <c r="L61" s="7">
        <f t="shared" si="24"/>
        <v>4640.5</v>
      </c>
      <c r="M61" s="7"/>
      <c r="N61" s="7">
        <f t="shared" si="24"/>
        <v>4640.5</v>
      </c>
      <c r="O61" s="7">
        <v>11.4</v>
      </c>
      <c r="P61" s="7">
        <f t="shared" si="25"/>
        <v>4651.9</v>
      </c>
      <c r="Q61" s="7">
        <v>2445.8</v>
      </c>
    </row>
    <row r="62" spans="1:17" ht="33">
      <c r="A62" s="121" t="s">
        <v>259</v>
      </c>
      <c r="B62" s="6" t="s">
        <v>176</v>
      </c>
      <c r="C62" s="6" t="s">
        <v>95</v>
      </c>
      <c r="D62" s="6" t="s">
        <v>10</v>
      </c>
      <c r="E62" s="6" t="s">
        <v>17</v>
      </c>
      <c r="F62" s="7">
        <v>1342.3</v>
      </c>
      <c r="G62" s="7"/>
      <c r="H62" s="7">
        <f t="shared" si="22"/>
        <v>1342.3</v>
      </c>
      <c r="I62" s="7">
        <v>-147.7</v>
      </c>
      <c r="J62" s="7">
        <f t="shared" si="23"/>
        <v>1194.6</v>
      </c>
      <c r="K62" s="7"/>
      <c r="L62" s="7">
        <f t="shared" si="24"/>
        <v>1194.6</v>
      </c>
      <c r="M62" s="7"/>
      <c r="N62" s="7">
        <f t="shared" si="24"/>
        <v>1194.6</v>
      </c>
      <c r="O62" s="7">
        <v>-7.2</v>
      </c>
      <c r="P62" s="7">
        <f t="shared" si="25"/>
        <v>1187.3999999999999</v>
      </c>
      <c r="Q62" s="7">
        <v>692.6</v>
      </c>
    </row>
    <row r="63" spans="1:17" ht="33" hidden="1">
      <c r="A63" s="121" t="s">
        <v>259</v>
      </c>
      <c r="B63" s="6" t="s">
        <v>176</v>
      </c>
      <c r="C63" s="6" t="s">
        <v>95</v>
      </c>
      <c r="D63" s="6" t="s">
        <v>11</v>
      </c>
      <c r="E63" s="6" t="s">
        <v>7</v>
      </c>
      <c r="F63" s="7"/>
      <c r="G63" s="7"/>
      <c r="H63" s="7">
        <f t="shared" si="22"/>
        <v>0</v>
      </c>
      <c r="I63" s="7"/>
      <c r="J63" s="7">
        <f t="shared" si="23"/>
        <v>0</v>
      </c>
      <c r="K63" s="7"/>
      <c r="L63" s="7">
        <f t="shared" si="24"/>
        <v>0</v>
      </c>
      <c r="M63" s="7"/>
      <c r="N63" s="7">
        <f t="shared" si="24"/>
        <v>0</v>
      </c>
      <c r="O63" s="7"/>
      <c r="P63" s="7">
        <f t="shared" si="25"/>
        <v>0</v>
      </c>
      <c r="Q63" s="7">
        <f t="shared" si="25"/>
        <v>0</v>
      </c>
    </row>
    <row r="64" spans="1:17" ht="33">
      <c r="A64" s="121" t="s">
        <v>259</v>
      </c>
      <c r="B64" s="6" t="s">
        <v>176</v>
      </c>
      <c r="C64" s="6" t="s">
        <v>95</v>
      </c>
      <c r="D64" s="6" t="s">
        <v>66</v>
      </c>
      <c r="E64" s="6" t="s">
        <v>8</v>
      </c>
      <c r="F64" s="7">
        <v>550.1</v>
      </c>
      <c r="G64" s="7"/>
      <c r="H64" s="7">
        <f t="shared" si="22"/>
        <v>550.1</v>
      </c>
      <c r="I64" s="7">
        <v>-73.7</v>
      </c>
      <c r="J64" s="7">
        <f t="shared" si="23"/>
        <v>476.40000000000003</v>
      </c>
      <c r="K64" s="7"/>
      <c r="L64" s="7">
        <f t="shared" si="24"/>
        <v>476.40000000000003</v>
      </c>
      <c r="M64" s="7"/>
      <c r="N64" s="7">
        <f t="shared" si="24"/>
        <v>476.40000000000003</v>
      </c>
      <c r="O64" s="7">
        <v>-18.3</v>
      </c>
      <c r="P64" s="7">
        <f t="shared" si="25"/>
        <v>458.1</v>
      </c>
      <c r="Q64" s="7">
        <v>255.6</v>
      </c>
    </row>
    <row r="65" spans="1:17" ht="16.5" hidden="1">
      <c r="A65" s="26" t="s">
        <v>103</v>
      </c>
      <c r="B65" s="6" t="s">
        <v>176</v>
      </c>
      <c r="C65" s="6" t="s">
        <v>100</v>
      </c>
      <c r="D65" s="6" t="s">
        <v>11</v>
      </c>
      <c r="E65" s="6" t="s">
        <v>7</v>
      </c>
      <c r="F65" s="7"/>
      <c r="G65" s="7"/>
      <c r="H65" s="7">
        <f>F65+G65</f>
        <v>0</v>
      </c>
      <c r="I65" s="7"/>
      <c r="J65" s="7">
        <f>H65+I65</f>
        <v>0</v>
      </c>
      <c r="K65" s="7"/>
      <c r="L65" s="7">
        <f>J65+K65</f>
        <v>0</v>
      </c>
      <c r="M65" s="7"/>
      <c r="N65" s="7">
        <f>L65+M65</f>
        <v>0</v>
      </c>
      <c r="O65" s="7"/>
      <c r="P65" s="7">
        <f aca="true" t="shared" si="26" ref="P65:Q69">N65+O65</f>
        <v>0</v>
      </c>
      <c r="Q65" s="7">
        <f t="shared" si="26"/>
        <v>0</v>
      </c>
    </row>
    <row r="66" spans="1:17" ht="16.5" hidden="1">
      <c r="A66" s="26" t="s">
        <v>103</v>
      </c>
      <c r="B66" s="6" t="s">
        <v>176</v>
      </c>
      <c r="C66" s="6" t="s">
        <v>100</v>
      </c>
      <c r="D66" s="6" t="s">
        <v>66</v>
      </c>
      <c r="E66" s="6" t="s">
        <v>8</v>
      </c>
      <c r="F66" s="7"/>
      <c r="G66" s="7"/>
      <c r="H66" s="7">
        <f>F66+G66</f>
        <v>0</v>
      </c>
      <c r="I66" s="7"/>
      <c r="J66" s="7">
        <f>H66+I66</f>
        <v>0</v>
      </c>
      <c r="K66" s="7"/>
      <c r="L66" s="7">
        <f>J66+K66</f>
        <v>0</v>
      </c>
      <c r="M66" s="7"/>
      <c r="N66" s="7">
        <f>L66+M66</f>
        <v>0</v>
      </c>
      <c r="O66" s="7"/>
      <c r="P66" s="7">
        <f t="shared" si="26"/>
        <v>0</v>
      </c>
      <c r="Q66" s="7">
        <f t="shared" si="26"/>
        <v>0</v>
      </c>
    </row>
    <row r="67" spans="1:17" s="15" customFormat="1" ht="16.5">
      <c r="A67" s="121" t="s">
        <v>115</v>
      </c>
      <c r="B67" s="6" t="s">
        <v>176</v>
      </c>
      <c r="C67" s="6" t="s">
        <v>114</v>
      </c>
      <c r="D67" s="6" t="s">
        <v>10</v>
      </c>
      <c r="E67" s="6" t="s">
        <v>17</v>
      </c>
      <c r="F67" s="7">
        <v>30.3</v>
      </c>
      <c r="G67" s="7"/>
      <c r="H67" s="7">
        <f>F67+G67</f>
        <v>30.3</v>
      </c>
      <c r="I67" s="7">
        <v>2.9</v>
      </c>
      <c r="J67" s="7">
        <f>H67+I67</f>
        <v>33.2</v>
      </c>
      <c r="K67" s="7"/>
      <c r="L67" s="7">
        <f>J67+K67</f>
        <v>33.2</v>
      </c>
      <c r="M67" s="7"/>
      <c r="N67" s="7">
        <f>L67+M67</f>
        <v>33.2</v>
      </c>
      <c r="O67" s="7">
        <v>7.2</v>
      </c>
      <c r="P67" s="7">
        <v>40.5</v>
      </c>
      <c r="Q67" s="7">
        <v>40.5</v>
      </c>
    </row>
    <row r="68" spans="1:17" s="15" customFormat="1" ht="16.5" hidden="1">
      <c r="A68" s="121" t="s">
        <v>115</v>
      </c>
      <c r="B68" s="6" t="s">
        <v>176</v>
      </c>
      <c r="C68" s="6" t="s">
        <v>114</v>
      </c>
      <c r="D68" s="6" t="s">
        <v>11</v>
      </c>
      <c r="E68" s="6" t="s">
        <v>7</v>
      </c>
      <c r="F68" s="7"/>
      <c r="G68" s="7"/>
      <c r="H68" s="7">
        <f>F68+G68</f>
        <v>0</v>
      </c>
      <c r="I68" s="7"/>
      <c r="J68" s="7">
        <f>H68+I68</f>
        <v>0</v>
      </c>
      <c r="K68" s="7"/>
      <c r="L68" s="7">
        <f>J68+K68</f>
        <v>0</v>
      </c>
      <c r="M68" s="7"/>
      <c r="N68" s="7">
        <f>L68+M68</f>
        <v>0</v>
      </c>
      <c r="O68" s="7"/>
      <c r="P68" s="7">
        <f t="shared" si="26"/>
        <v>0</v>
      </c>
      <c r="Q68" s="7">
        <f t="shared" si="26"/>
        <v>0</v>
      </c>
    </row>
    <row r="69" spans="1:17" s="15" customFormat="1" ht="16.5">
      <c r="A69" s="121" t="s">
        <v>115</v>
      </c>
      <c r="B69" s="6" t="s">
        <v>176</v>
      </c>
      <c r="C69" s="6" t="s">
        <v>114</v>
      </c>
      <c r="D69" s="6" t="s">
        <v>66</v>
      </c>
      <c r="E69" s="6" t="s">
        <v>8</v>
      </c>
      <c r="F69" s="7">
        <v>55.3</v>
      </c>
      <c r="G69" s="142"/>
      <c r="H69" s="7">
        <f>F69+G69</f>
        <v>55.3</v>
      </c>
      <c r="I69" s="142"/>
      <c r="J69" s="7">
        <f>H69+I69</f>
        <v>55.3</v>
      </c>
      <c r="K69" s="142"/>
      <c r="L69" s="7">
        <f>J69+K69</f>
        <v>55.3</v>
      </c>
      <c r="M69" s="142"/>
      <c r="N69" s="7">
        <f>L69+M69</f>
        <v>55.3</v>
      </c>
      <c r="O69" s="142">
        <v>7</v>
      </c>
      <c r="P69" s="7">
        <f t="shared" si="26"/>
        <v>62.3</v>
      </c>
      <c r="Q69" s="7">
        <v>35.4</v>
      </c>
    </row>
    <row r="70" spans="1:17" s="15" customFormat="1" ht="49.5">
      <c r="A70" s="25" t="s">
        <v>447</v>
      </c>
      <c r="B70" s="20" t="s">
        <v>450</v>
      </c>
      <c r="C70" s="20"/>
      <c r="D70" s="20"/>
      <c r="E70" s="20"/>
      <c r="F70" s="7"/>
      <c r="G70" s="142"/>
      <c r="H70" s="7">
        <f aca="true" t="shared" si="27" ref="H70:N70">H71+H72+H73</f>
        <v>0</v>
      </c>
      <c r="I70" s="7">
        <f t="shared" si="27"/>
        <v>1632</v>
      </c>
      <c r="J70" s="7">
        <f t="shared" si="27"/>
        <v>1632</v>
      </c>
      <c r="K70" s="7">
        <f t="shared" si="27"/>
        <v>0</v>
      </c>
      <c r="L70" s="7">
        <f t="shared" si="27"/>
        <v>1632</v>
      </c>
      <c r="M70" s="7">
        <f t="shared" si="27"/>
        <v>1190.8</v>
      </c>
      <c r="N70" s="7">
        <f t="shared" si="27"/>
        <v>2822.8</v>
      </c>
      <c r="O70" s="7">
        <f>O71+O72+O73</f>
        <v>0</v>
      </c>
      <c r="P70" s="7">
        <f>P71+P72+P73</f>
        <v>2822.8</v>
      </c>
      <c r="Q70" s="7">
        <f>Q71+Q72+Q73</f>
        <v>2288.4</v>
      </c>
    </row>
    <row r="71" spans="1:17" s="15" customFormat="1" ht="49.5" customHeight="1">
      <c r="A71" s="107" t="s">
        <v>112</v>
      </c>
      <c r="B71" s="6" t="s">
        <v>450</v>
      </c>
      <c r="C71" s="6" t="s">
        <v>94</v>
      </c>
      <c r="D71" s="6" t="s">
        <v>5</v>
      </c>
      <c r="E71" s="6" t="s">
        <v>67</v>
      </c>
      <c r="F71" s="7"/>
      <c r="G71" s="142"/>
      <c r="H71" s="7">
        <v>0</v>
      </c>
      <c r="I71" s="142">
        <v>178</v>
      </c>
      <c r="J71" s="7">
        <f>H71+I71</f>
        <v>178</v>
      </c>
      <c r="K71" s="142"/>
      <c r="L71" s="7">
        <f>J71+K71</f>
        <v>178</v>
      </c>
      <c r="M71" s="7">
        <v>246.1</v>
      </c>
      <c r="N71" s="7">
        <f>L71+M71</f>
        <v>424.1</v>
      </c>
      <c r="O71" s="142"/>
      <c r="P71" s="7">
        <f>N71+O71</f>
        <v>424.1</v>
      </c>
      <c r="Q71" s="7">
        <v>282.4</v>
      </c>
    </row>
    <row r="72" spans="1:17" s="15" customFormat="1" ht="48.75" customHeight="1">
      <c r="A72" s="107" t="s">
        <v>112</v>
      </c>
      <c r="B72" s="6" t="s">
        <v>450</v>
      </c>
      <c r="C72" s="6" t="s">
        <v>94</v>
      </c>
      <c r="D72" s="6" t="s">
        <v>10</v>
      </c>
      <c r="E72" s="6" t="s">
        <v>17</v>
      </c>
      <c r="F72" s="7"/>
      <c r="G72" s="142"/>
      <c r="H72" s="7">
        <v>0</v>
      </c>
      <c r="I72" s="142">
        <v>504</v>
      </c>
      <c r="J72" s="7">
        <f>H72+I72</f>
        <v>504</v>
      </c>
      <c r="K72" s="142"/>
      <c r="L72" s="7">
        <f>J72+K72</f>
        <v>504</v>
      </c>
      <c r="M72" s="7">
        <v>155.2</v>
      </c>
      <c r="N72" s="7">
        <f>L72+M72</f>
        <v>659.2</v>
      </c>
      <c r="O72" s="142"/>
      <c r="P72" s="7">
        <f>N72+O72</f>
        <v>659.2</v>
      </c>
      <c r="Q72" s="7">
        <v>659.2</v>
      </c>
    </row>
    <row r="73" spans="1:17" s="15" customFormat="1" ht="51" customHeight="1">
      <c r="A73" s="107" t="s">
        <v>112</v>
      </c>
      <c r="B73" s="6" t="s">
        <v>450</v>
      </c>
      <c r="C73" s="6" t="s">
        <v>94</v>
      </c>
      <c r="D73" s="6" t="s">
        <v>66</v>
      </c>
      <c r="E73" s="6" t="s">
        <v>8</v>
      </c>
      <c r="F73" s="7"/>
      <c r="G73" s="142"/>
      <c r="H73" s="7">
        <v>0</v>
      </c>
      <c r="I73" s="142">
        <v>950</v>
      </c>
      <c r="J73" s="7">
        <f>H73+I73</f>
        <v>950</v>
      </c>
      <c r="K73" s="142"/>
      <c r="L73" s="7">
        <f>J73+K73</f>
        <v>950</v>
      </c>
      <c r="M73" s="7">
        <v>789.5</v>
      </c>
      <c r="N73" s="7">
        <f>L73+M73</f>
        <v>1739.5</v>
      </c>
      <c r="O73" s="142"/>
      <c r="P73" s="7">
        <f>N73+O73</f>
        <v>1739.5</v>
      </c>
      <c r="Q73" s="7">
        <v>1346.8</v>
      </c>
    </row>
    <row r="74" spans="1:17" s="15" customFormat="1" ht="49.5">
      <c r="A74" s="27" t="s">
        <v>300</v>
      </c>
      <c r="B74" s="13" t="s">
        <v>177</v>
      </c>
      <c r="C74" s="13"/>
      <c r="D74" s="13"/>
      <c r="E74" s="13"/>
      <c r="F74" s="14">
        <f aca="true" t="shared" si="28" ref="F74:L74">F75+F77</f>
        <v>1423.3</v>
      </c>
      <c r="G74" s="14">
        <f t="shared" si="28"/>
        <v>0</v>
      </c>
      <c r="H74" s="14">
        <f t="shared" si="28"/>
        <v>1423.3</v>
      </c>
      <c r="I74" s="14">
        <f t="shared" si="28"/>
        <v>-160</v>
      </c>
      <c r="J74" s="14">
        <f t="shared" si="28"/>
        <v>1263.3</v>
      </c>
      <c r="K74" s="14">
        <f t="shared" si="28"/>
        <v>0</v>
      </c>
      <c r="L74" s="14">
        <f t="shared" si="28"/>
        <v>1263.3</v>
      </c>
      <c r="M74" s="14">
        <f>M75+M77</f>
        <v>0</v>
      </c>
      <c r="N74" s="14">
        <f>N75+N77+N79</f>
        <v>1263.3</v>
      </c>
      <c r="O74" s="14">
        <f>O75+O77+O79</f>
        <v>-557.8</v>
      </c>
      <c r="P74" s="14">
        <f>P75+P77+P79</f>
        <v>705.5</v>
      </c>
      <c r="Q74" s="14">
        <f>Q75+Q77+Q79</f>
        <v>244.9</v>
      </c>
    </row>
    <row r="75" spans="1:17" s="15" customFormat="1" ht="16.5">
      <c r="A75" s="25" t="s">
        <v>145</v>
      </c>
      <c r="B75" s="20" t="s">
        <v>178</v>
      </c>
      <c r="C75" s="20"/>
      <c r="D75" s="20"/>
      <c r="E75" s="20"/>
      <c r="F75" s="42">
        <f aca="true" t="shared" si="29" ref="F75:Q75">F76</f>
        <v>1200</v>
      </c>
      <c r="G75" s="113">
        <f t="shared" si="29"/>
        <v>0</v>
      </c>
      <c r="H75" s="42">
        <f t="shared" si="29"/>
        <v>1200</v>
      </c>
      <c r="I75" s="113">
        <f t="shared" si="29"/>
        <v>-160</v>
      </c>
      <c r="J75" s="42">
        <f t="shared" si="29"/>
        <v>1040</v>
      </c>
      <c r="K75" s="113">
        <f t="shared" si="29"/>
        <v>0</v>
      </c>
      <c r="L75" s="42">
        <f t="shared" si="29"/>
        <v>1040</v>
      </c>
      <c r="M75" s="113">
        <f t="shared" si="29"/>
        <v>0</v>
      </c>
      <c r="N75" s="42">
        <f t="shared" si="29"/>
        <v>1040</v>
      </c>
      <c r="O75" s="113">
        <f t="shared" si="29"/>
        <v>-725.1</v>
      </c>
      <c r="P75" s="42">
        <f t="shared" si="29"/>
        <v>314.9</v>
      </c>
      <c r="Q75" s="42">
        <f t="shared" si="29"/>
        <v>0</v>
      </c>
    </row>
    <row r="76" spans="1:17" s="15" customFormat="1" ht="33">
      <c r="A76" s="121" t="s">
        <v>259</v>
      </c>
      <c r="B76" s="6" t="s">
        <v>178</v>
      </c>
      <c r="C76" s="6" t="s">
        <v>95</v>
      </c>
      <c r="D76" s="6" t="s">
        <v>7</v>
      </c>
      <c r="E76" s="6" t="s">
        <v>17</v>
      </c>
      <c r="F76" s="7">
        <v>1200</v>
      </c>
      <c r="G76" s="142"/>
      <c r="H76" s="7">
        <f>F76+G76</f>
        <v>1200</v>
      </c>
      <c r="I76" s="142">
        <v>-160</v>
      </c>
      <c r="J76" s="7">
        <f>H76+I76</f>
        <v>1040</v>
      </c>
      <c r="K76" s="142"/>
      <c r="L76" s="7">
        <f>J76+K76</f>
        <v>1040</v>
      </c>
      <c r="M76" s="142"/>
      <c r="N76" s="7">
        <f>L76+M76</f>
        <v>1040</v>
      </c>
      <c r="O76" s="142">
        <v>-725.1</v>
      </c>
      <c r="P76" s="7">
        <f>N76+O76</f>
        <v>314.9</v>
      </c>
      <c r="Q76" s="7">
        <v>0</v>
      </c>
    </row>
    <row r="77" spans="1:17" s="15" customFormat="1" ht="65.25" customHeight="1">
      <c r="A77" s="133" t="s">
        <v>414</v>
      </c>
      <c r="B77" s="20" t="s">
        <v>415</v>
      </c>
      <c r="C77" s="20"/>
      <c r="D77" s="20"/>
      <c r="E77" s="20"/>
      <c r="F77" s="42">
        <f aca="true" t="shared" si="30" ref="F77:Q77">F78</f>
        <v>223.3</v>
      </c>
      <c r="G77" s="113">
        <f t="shared" si="30"/>
        <v>0</v>
      </c>
      <c r="H77" s="42">
        <f t="shared" si="30"/>
        <v>223.3</v>
      </c>
      <c r="I77" s="113">
        <f t="shared" si="30"/>
        <v>0</v>
      </c>
      <c r="J77" s="42">
        <f t="shared" si="30"/>
        <v>223.3</v>
      </c>
      <c r="K77" s="113">
        <f t="shared" si="30"/>
        <v>0</v>
      </c>
      <c r="L77" s="42">
        <f t="shared" si="30"/>
        <v>223.3</v>
      </c>
      <c r="M77" s="113">
        <f t="shared" si="30"/>
        <v>0</v>
      </c>
      <c r="N77" s="42">
        <f t="shared" si="30"/>
        <v>223.3</v>
      </c>
      <c r="O77" s="113">
        <f t="shared" si="30"/>
        <v>112.2</v>
      </c>
      <c r="P77" s="42">
        <f t="shared" si="30"/>
        <v>335.5</v>
      </c>
      <c r="Q77" s="42">
        <f t="shared" si="30"/>
        <v>244.9</v>
      </c>
    </row>
    <row r="78" spans="1:17" s="15" customFormat="1" ht="33">
      <c r="A78" s="121" t="s">
        <v>259</v>
      </c>
      <c r="B78" s="6" t="s">
        <v>415</v>
      </c>
      <c r="C78" s="6" t="s">
        <v>95</v>
      </c>
      <c r="D78" s="6" t="s">
        <v>7</v>
      </c>
      <c r="E78" s="6" t="s">
        <v>17</v>
      </c>
      <c r="F78" s="7">
        <v>223.3</v>
      </c>
      <c r="G78" s="142"/>
      <c r="H78" s="7">
        <f>F78+G78</f>
        <v>223.3</v>
      </c>
      <c r="I78" s="142"/>
      <c r="J78" s="7">
        <f>H78+I78</f>
        <v>223.3</v>
      </c>
      <c r="K78" s="142"/>
      <c r="L78" s="7">
        <f>J78+K78</f>
        <v>223.3</v>
      </c>
      <c r="M78" s="142"/>
      <c r="N78" s="7">
        <f>L78+M78</f>
        <v>223.3</v>
      </c>
      <c r="O78" s="142">
        <v>112.2</v>
      </c>
      <c r="P78" s="7">
        <f>N78+O78</f>
        <v>335.5</v>
      </c>
      <c r="Q78" s="7">
        <v>244.9</v>
      </c>
    </row>
    <row r="79" spans="1:17" s="15" customFormat="1" ht="66">
      <c r="A79" s="133" t="s">
        <v>510</v>
      </c>
      <c r="B79" s="90" t="s">
        <v>509</v>
      </c>
      <c r="C79" s="6"/>
      <c r="D79" s="6"/>
      <c r="E79" s="6"/>
      <c r="F79" s="7"/>
      <c r="G79" s="142"/>
      <c r="H79" s="7"/>
      <c r="I79" s="142"/>
      <c r="J79" s="7"/>
      <c r="K79" s="142"/>
      <c r="L79" s="7"/>
      <c r="M79" s="142"/>
      <c r="N79" s="42">
        <f>N80</f>
        <v>0</v>
      </c>
      <c r="O79" s="113">
        <f>O80</f>
        <v>55.1</v>
      </c>
      <c r="P79" s="42">
        <f>P80</f>
        <v>55.1</v>
      </c>
      <c r="Q79" s="42">
        <f>Q80</f>
        <v>0</v>
      </c>
    </row>
    <row r="80" spans="1:17" s="15" customFormat="1" ht="33">
      <c r="A80" s="121" t="s">
        <v>259</v>
      </c>
      <c r="B80" s="144" t="s">
        <v>509</v>
      </c>
      <c r="C80" s="6" t="s">
        <v>95</v>
      </c>
      <c r="D80" s="6" t="s">
        <v>7</v>
      </c>
      <c r="E80" s="6" t="s">
        <v>17</v>
      </c>
      <c r="F80" s="7"/>
      <c r="G80" s="142"/>
      <c r="H80" s="7"/>
      <c r="I80" s="142"/>
      <c r="J80" s="7"/>
      <c r="K80" s="142"/>
      <c r="L80" s="7"/>
      <c r="M80" s="142"/>
      <c r="N80" s="7">
        <v>0</v>
      </c>
      <c r="O80" s="142">
        <v>55.1</v>
      </c>
      <c r="P80" s="7">
        <f>N80+O80</f>
        <v>55.1</v>
      </c>
      <c r="Q80" s="7">
        <v>0</v>
      </c>
    </row>
    <row r="81" spans="1:17" s="15" customFormat="1" ht="49.5">
      <c r="A81" s="149" t="s">
        <v>525</v>
      </c>
      <c r="B81" s="13" t="s">
        <v>179</v>
      </c>
      <c r="C81" s="13"/>
      <c r="D81" s="13"/>
      <c r="E81" s="13"/>
      <c r="F81" s="14">
        <f aca="true" t="shared" si="31" ref="F81:Q81">F82</f>
        <v>201.60000000000002</v>
      </c>
      <c r="G81" s="14">
        <f t="shared" si="31"/>
        <v>110.4</v>
      </c>
      <c r="H81" s="14">
        <f t="shared" si="31"/>
        <v>312</v>
      </c>
      <c r="I81" s="14">
        <f t="shared" si="31"/>
        <v>0</v>
      </c>
      <c r="J81" s="14">
        <f t="shared" si="31"/>
        <v>312</v>
      </c>
      <c r="K81" s="14">
        <f t="shared" si="31"/>
        <v>1200</v>
      </c>
      <c r="L81" s="14">
        <f t="shared" si="31"/>
        <v>1512</v>
      </c>
      <c r="M81" s="14">
        <f t="shared" si="31"/>
        <v>0</v>
      </c>
      <c r="N81" s="14">
        <f t="shared" si="31"/>
        <v>1512</v>
      </c>
      <c r="O81" s="14">
        <f t="shared" si="31"/>
        <v>0</v>
      </c>
      <c r="P81" s="14">
        <f t="shared" si="31"/>
        <v>1512</v>
      </c>
      <c r="Q81" s="14">
        <f t="shared" si="31"/>
        <v>940.3</v>
      </c>
    </row>
    <row r="82" spans="1:17" s="15" customFormat="1" ht="16.5">
      <c r="A82" s="25" t="s">
        <v>145</v>
      </c>
      <c r="B82" s="20" t="s">
        <v>180</v>
      </c>
      <c r="C82" s="20"/>
      <c r="D82" s="20"/>
      <c r="E82" s="20"/>
      <c r="F82" s="21">
        <f aca="true" t="shared" si="32" ref="F82:L82">SUM(F83:F89)</f>
        <v>201.60000000000002</v>
      </c>
      <c r="G82" s="21">
        <f t="shared" si="32"/>
        <v>110.4</v>
      </c>
      <c r="H82" s="21">
        <f t="shared" si="32"/>
        <v>312</v>
      </c>
      <c r="I82" s="21">
        <f t="shared" si="32"/>
        <v>0</v>
      </c>
      <c r="J82" s="21">
        <f t="shared" si="32"/>
        <v>312</v>
      </c>
      <c r="K82" s="21">
        <f t="shared" si="32"/>
        <v>1200</v>
      </c>
      <c r="L82" s="21">
        <f t="shared" si="32"/>
        <v>1512</v>
      </c>
      <c r="M82" s="21">
        <f>SUM(M83:M89)</f>
        <v>0</v>
      </c>
      <c r="N82" s="21">
        <f>SUM(N83:N89)</f>
        <v>1512</v>
      </c>
      <c r="O82" s="21">
        <f>SUM(O83:O89)</f>
        <v>0</v>
      </c>
      <c r="P82" s="21">
        <f>SUM(P83:P89)</f>
        <v>1512</v>
      </c>
      <c r="Q82" s="21">
        <f>SUM(Q83:Q89)</f>
        <v>940.3</v>
      </c>
    </row>
    <row r="83" spans="1:17" s="15" customFormat="1" ht="16.5" hidden="1">
      <c r="A83" s="26" t="s">
        <v>99</v>
      </c>
      <c r="B83" s="75" t="s">
        <v>180</v>
      </c>
      <c r="C83" s="6" t="s">
        <v>95</v>
      </c>
      <c r="D83" s="6" t="s">
        <v>5</v>
      </c>
      <c r="E83" s="6" t="s">
        <v>67</v>
      </c>
      <c r="F83" s="7"/>
      <c r="G83" s="7"/>
      <c r="H83" s="7">
        <f aca="true" t="shared" si="33" ref="H83:H88">F83+G83</f>
        <v>0</v>
      </c>
      <c r="I83" s="7"/>
      <c r="J83" s="7">
        <f aca="true" t="shared" si="34" ref="J83:J88">H83+I83</f>
        <v>0</v>
      </c>
      <c r="K83" s="7"/>
      <c r="L83" s="7">
        <f aca="true" t="shared" si="35" ref="L83:N88">J83+K83</f>
        <v>0</v>
      </c>
      <c r="M83" s="7"/>
      <c r="N83" s="7">
        <f t="shared" si="35"/>
        <v>0</v>
      </c>
      <c r="O83" s="7"/>
      <c r="P83" s="7">
        <f aca="true" t="shared" si="36" ref="P83:Q88">N83+O83</f>
        <v>0</v>
      </c>
      <c r="Q83" s="7">
        <f t="shared" si="36"/>
        <v>0</v>
      </c>
    </row>
    <row r="84" spans="1:17" s="15" customFormat="1" ht="33">
      <c r="A84" s="121" t="s">
        <v>259</v>
      </c>
      <c r="B84" s="8" t="s">
        <v>180</v>
      </c>
      <c r="C84" s="8" t="s">
        <v>95</v>
      </c>
      <c r="D84" s="8" t="s">
        <v>6</v>
      </c>
      <c r="E84" s="8" t="s">
        <v>150</v>
      </c>
      <c r="F84" s="7">
        <v>2</v>
      </c>
      <c r="G84" s="7"/>
      <c r="H84" s="7">
        <f t="shared" si="33"/>
        <v>2</v>
      </c>
      <c r="I84" s="7"/>
      <c r="J84" s="7">
        <f t="shared" si="34"/>
        <v>2</v>
      </c>
      <c r="K84" s="7"/>
      <c r="L84" s="7">
        <f t="shared" si="35"/>
        <v>2</v>
      </c>
      <c r="M84" s="7"/>
      <c r="N84" s="7">
        <f t="shared" si="35"/>
        <v>2</v>
      </c>
      <c r="O84" s="7"/>
      <c r="P84" s="7">
        <f t="shared" si="36"/>
        <v>2</v>
      </c>
      <c r="Q84" s="7">
        <v>0</v>
      </c>
    </row>
    <row r="85" spans="1:17" s="15" customFormat="1" ht="16.5">
      <c r="A85" s="26" t="s">
        <v>99</v>
      </c>
      <c r="B85" s="6" t="s">
        <v>180</v>
      </c>
      <c r="C85" s="6" t="s">
        <v>98</v>
      </c>
      <c r="D85" s="6" t="s">
        <v>10</v>
      </c>
      <c r="E85" s="6" t="s">
        <v>5</v>
      </c>
      <c r="F85" s="7">
        <v>58.4</v>
      </c>
      <c r="G85" s="7">
        <v>38.2</v>
      </c>
      <c r="H85" s="7">
        <f t="shared" si="33"/>
        <v>96.6</v>
      </c>
      <c r="I85" s="7"/>
      <c r="J85" s="7">
        <f t="shared" si="34"/>
        <v>96.6</v>
      </c>
      <c r="K85" s="7">
        <v>1200</v>
      </c>
      <c r="L85" s="7">
        <f t="shared" si="35"/>
        <v>1296.6</v>
      </c>
      <c r="M85" s="7"/>
      <c r="N85" s="7">
        <f t="shared" si="35"/>
        <v>1296.6</v>
      </c>
      <c r="O85" s="7"/>
      <c r="P85" s="7">
        <f t="shared" si="36"/>
        <v>1296.6</v>
      </c>
      <c r="Q85" s="7">
        <v>815.3</v>
      </c>
    </row>
    <row r="86" spans="1:17" s="15" customFormat="1" ht="16.5">
      <c r="A86" s="26" t="s">
        <v>99</v>
      </c>
      <c r="B86" s="6" t="s">
        <v>180</v>
      </c>
      <c r="C86" s="6" t="s">
        <v>98</v>
      </c>
      <c r="D86" s="6" t="s">
        <v>10</v>
      </c>
      <c r="E86" s="6" t="s">
        <v>15</v>
      </c>
      <c r="F86" s="7">
        <v>46.9</v>
      </c>
      <c r="G86" s="7">
        <v>-1.5</v>
      </c>
      <c r="H86" s="7">
        <f t="shared" si="33"/>
        <v>45.4</v>
      </c>
      <c r="I86" s="7"/>
      <c r="J86" s="7">
        <f t="shared" si="34"/>
        <v>45.4</v>
      </c>
      <c r="K86" s="7"/>
      <c r="L86" s="7">
        <f t="shared" si="35"/>
        <v>45.4</v>
      </c>
      <c r="M86" s="7"/>
      <c r="N86" s="7">
        <f t="shared" si="35"/>
        <v>45.4</v>
      </c>
      <c r="O86" s="7"/>
      <c r="P86" s="7">
        <f t="shared" si="36"/>
        <v>45.4</v>
      </c>
      <c r="Q86" s="7">
        <v>25.2</v>
      </c>
    </row>
    <row r="87" spans="1:17" s="15" customFormat="1" ht="16.5">
      <c r="A87" s="26" t="s">
        <v>99</v>
      </c>
      <c r="B87" s="75" t="s">
        <v>180</v>
      </c>
      <c r="C87" s="6" t="s">
        <v>98</v>
      </c>
      <c r="D87" s="6" t="s">
        <v>10</v>
      </c>
      <c r="E87" s="6" t="s">
        <v>6</v>
      </c>
      <c r="F87" s="7">
        <f>13.9+80.4</f>
        <v>94.30000000000001</v>
      </c>
      <c r="G87" s="7">
        <f>0.1-34.4</f>
        <v>-34.3</v>
      </c>
      <c r="H87" s="7">
        <f t="shared" si="33"/>
        <v>60.000000000000014</v>
      </c>
      <c r="I87" s="7"/>
      <c r="J87" s="7">
        <f t="shared" si="34"/>
        <v>60.000000000000014</v>
      </c>
      <c r="K87" s="7"/>
      <c r="L87" s="7">
        <f t="shared" si="35"/>
        <v>60.000000000000014</v>
      </c>
      <c r="M87" s="7"/>
      <c r="N87" s="7">
        <f t="shared" si="35"/>
        <v>60.000000000000014</v>
      </c>
      <c r="O87" s="7"/>
      <c r="P87" s="7">
        <f>14+46</f>
        <v>60</v>
      </c>
      <c r="Q87" s="7">
        <f>8.9+16.5</f>
        <v>25.4</v>
      </c>
    </row>
    <row r="88" spans="1:17" s="15" customFormat="1" ht="16.5">
      <c r="A88" s="26" t="s">
        <v>99</v>
      </c>
      <c r="B88" s="75" t="s">
        <v>180</v>
      </c>
      <c r="C88" s="6" t="s">
        <v>98</v>
      </c>
      <c r="D88" s="6" t="s">
        <v>11</v>
      </c>
      <c r="E88" s="6" t="s">
        <v>5</v>
      </c>
      <c r="F88" s="7"/>
      <c r="G88" s="7">
        <v>42</v>
      </c>
      <c r="H88" s="7">
        <f t="shared" si="33"/>
        <v>42</v>
      </c>
      <c r="I88" s="7"/>
      <c r="J88" s="7">
        <f t="shared" si="34"/>
        <v>42</v>
      </c>
      <c r="K88" s="7"/>
      <c r="L88" s="7">
        <f t="shared" si="35"/>
        <v>42</v>
      </c>
      <c r="M88" s="7"/>
      <c r="N88" s="7">
        <f t="shared" si="35"/>
        <v>42</v>
      </c>
      <c r="O88" s="7"/>
      <c r="P88" s="7">
        <f t="shared" si="36"/>
        <v>42</v>
      </c>
      <c r="Q88" s="7">
        <v>18.4</v>
      </c>
    </row>
    <row r="89" spans="1:17" s="15" customFormat="1" ht="16.5">
      <c r="A89" s="26" t="s">
        <v>99</v>
      </c>
      <c r="B89" s="75" t="s">
        <v>180</v>
      </c>
      <c r="C89" s="6" t="s">
        <v>98</v>
      </c>
      <c r="D89" s="6" t="s">
        <v>66</v>
      </c>
      <c r="E89" s="6" t="s">
        <v>15</v>
      </c>
      <c r="F89" s="7"/>
      <c r="G89" s="7">
        <v>66</v>
      </c>
      <c r="H89" s="7">
        <f>F89+G89</f>
        <v>66</v>
      </c>
      <c r="I89" s="7"/>
      <c r="J89" s="7">
        <f>H89+I89</f>
        <v>66</v>
      </c>
      <c r="K89" s="7"/>
      <c r="L89" s="7">
        <f>J89+K89</f>
        <v>66</v>
      </c>
      <c r="M89" s="7"/>
      <c r="N89" s="7">
        <f>L89+M89</f>
        <v>66</v>
      </c>
      <c r="O89" s="7"/>
      <c r="P89" s="7">
        <f>N89+O89</f>
        <v>66</v>
      </c>
      <c r="Q89" s="7">
        <v>56</v>
      </c>
    </row>
    <row r="90" spans="1:17" s="15" customFormat="1" ht="63.75" customHeight="1">
      <c r="A90" s="27" t="s">
        <v>337</v>
      </c>
      <c r="B90" s="72" t="s">
        <v>338</v>
      </c>
      <c r="C90" s="13"/>
      <c r="D90" s="13"/>
      <c r="E90" s="13"/>
      <c r="F90" s="14">
        <f>F91+F94</f>
        <v>833.8999999999999</v>
      </c>
      <c r="G90" s="14">
        <f>G91+G94</f>
        <v>22.5</v>
      </c>
      <c r="H90" s="14">
        <f aca="true" t="shared" si="37" ref="H90:N90">H91+H94+H96</f>
        <v>856.3999999999999</v>
      </c>
      <c r="I90" s="14">
        <f t="shared" si="37"/>
        <v>250</v>
      </c>
      <c r="J90" s="14">
        <f t="shared" si="37"/>
        <v>1106.3999999999999</v>
      </c>
      <c r="K90" s="14">
        <f t="shared" si="37"/>
        <v>0</v>
      </c>
      <c r="L90" s="14">
        <f t="shared" si="37"/>
        <v>1106.3999999999999</v>
      </c>
      <c r="M90" s="14">
        <f t="shared" si="37"/>
        <v>95.8</v>
      </c>
      <c r="N90" s="14">
        <f t="shared" si="37"/>
        <v>1202.1999999999998</v>
      </c>
      <c r="O90" s="14">
        <f>O91+O94+O96</f>
        <v>0</v>
      </c>
      <c r="P90" s="14">
        <f>P91+P94+P96</f>
        <v>1202.1999999999998</v>
      </c>
      <c r="Q90" s="14">
        <f>Q91+Q94+Q96</f>
        <v>700.4</v>
      </c>
    </row>
    <row r="91" spans="1:17" s="15" customFormat="1" ht="33.75">
      <c r="A91" s="19" t="s">
        <v>133</v>
      </c>
      <c r="B91" s="74" t="s">
        <v>339</v>
      </c>
      <c r="C91" s="20"/>
      <c r="D91" s="20"/>
      <c r="E91" s="20"/>
      <c r="F91" s="21">
        <f aca="true" t="shared" si="38" ref="F91:L91">F93+F92</f>
        <v>813.0999999999999</v>
      </c>
      <c r="G91" s="18">
        <f t="shared" si="38"/>
        <v>0</v>
      </c>
      <c r="H91" s="21">
        <f t="shared" si="38"/>
        <v>813.0999999999999</v>
      </c>
      <c r="I91" s="18">
        <f t="shared" si="38"/>
        <v>0</v>
      </c>
      <c r="J91" s="21">
        <f t="shared" si="38"/>
        <v>813.0999999999999</v>
      </c>
      <c r="K91" s="18">
        <f t="shared" si="38"/>
        <v>0</v>
      </c>
      <c r="L91" s="21">
        <f t="shared" si="38"/>
        <v>813.0999999999999</v>
      </c>
      <c r="M91" s="18">
        <f>M93+M92</f>
        <v>0</v>
      </c>
      <c r="N91" s="21">
        <f>N93+N92</f>
        <v>813.0999999999999</v>
      </c>
      <c r="O91" s="18">
        <f>O93+O92</f>
        <v>0</v>
      </c>
      <c r="P91" s="21">
        <f>P93+P92</f>
        <v>813.0999999999999</v>
      </c>
      <c r="Q91" s="21">
        <f>Q93+Q92</f>
        <v>502.3</v>
      </c>
    </row>
    <row r="92" spans="1:17" s="15" customFormat="1" ht="50.25" customHeight="1">
      <c r="A92" s="107" t="s">
        <v>112</v>
      </c>
      <c r="B92" s="78" t="s">
        <v>339</v>
      </c>
      <c r="C92" s="8" t="s">
        <v>94</v>
      </c>
      <c r="D92" s="8" t="s">
        <v>6</v>
      </c>
      <c r="E92" s="8" t="s">
        <v>17</v>
      </c>
      <c r="F92" s="7">
        <v>771.8</v>
      </c>
      <c r="G92" s="7"/>
      <c r="H92" s="7">
        <f>F92+G92</f>
        <v>771.8</v>
      </c>
      <c r="I92" s="7"/>
      <c r="J92" s="7">
        <f>H92+I92</f>
        <v>771.8</v>
      </c>
      <c r="K92" s="7"/>
      <c r="L92" s="7">
        <f>J92+K92</f>
        <v>771.8</v>
      </c>
      <c r="M92" s="7"/>
      <c r="N92" s="7">
        <f>L92+M92</f>
        <v>771.8</v>
      </c>
      <c r="O92" s="7"/>
      <c r="P92" s="7">
        <f>N92+O92</f>
        <v>771.8</v>
      </c>
      <c r="Q92" s="7">
        <v>486</v>
      </c>
    </row>
    <row r="93" spans="1:17" s="15" customFormat="1" ht="33">
      <c r="A93" s="121" t="s">
        <v>259</v>
      </c>
      <c r="B93" s="78" t="s">
        <v>339</v>
      </c>
      <c r="C93" s="8" t="s">
        <v>95</v>
      </c>
      <c r="D93" s="8" t="s">
        <v>6</v>
      </c>
      <c r="E93" s="8" t="s">
        <v>17</v>
      </c>
      <c r="F93" s="7">
        <v>41.3</v>
      </c>
      <c r="G93" s="7"/>
      <c r="H93" s="7">
        <f>F93+G93</f>
        <v>41.3</v>
      </c>
      <c r="I93" s="7"/>
      <c r="J93" s="7">
        <f>H93+I93</f>
        <v>41.3</v>
      </c>
      <c r="K93" s="7"/>
      <c r="L93" s="7">
        <f>J93+K93</f>
        <v>41.3</v>
      </c>
      <c r="M93" s="7"/>
      <c r="N93" s="7">
        <f>L93+M93</f>
        <v>41.3</v>
      </c>
      <c r="O93" s="7"/>
      <c r="P93" s="7">
        <f>N93+O93</f>
        <v>41.3</v>
      </c>
      <c r="Q93" s="7">
        <v>16.3</v>
      </c>
    </row>
    <row r="94" spans="1:17" s="15" customFormat="1" ht="16.5">
      <c r="A94" s="25" t="s">
        <v>145</v>
      </c>
      <c r="B94" s="74" t="s">
        <v>344</v>
      </c>
      <c r="C94" s="20"/>
      <c r="D94" s="20"/>
      <c r="E94" s="20"/>
      <c r="F94" s="21">
        <f aca="true" t="shared" si="39" ref="F94:Q94">F95</f>
        <v>20.8</v>
      </c>
      <c r="G94" s="21">
        <f t="shared" si="39"/>
        <v>22.5</v>
      </c>
      <c r="H94" s="21">
        <f t="shared" si="39"/>
        <v>43.3</v>
      </c>
      <c r="I94" s="21">
        <f t="shared" si="39"/>
        <v>150</v>
      </c>
      <c r="J94" s="21">
        <f t="shared" si="39"/>
        <v>193.3</v>
      </c>
      <c r="K94" s="21">
        <f t="shared" si="39"/>
        <v>0</v>
      </c>
      <c r="L94" s="21">
        <f t="shared" si="39"/>
        <v>193.3</v>
      </c>
      <c r="M94" s="21">
        <f t="shared" si="39"/>
        <v>0</v>
      </c>
      <c r="N94" s="21">
        <f t="shared" si="39"/>
        <v>193.3</v>
      </c>
      <c r="O94" s="21">
        <f t="shared" si="39"/>
        <v>0</v>
      </c>
      <c r="P94" s="21">
        <f t="shared" si="39"/>
        <v>193.3</v>
      </c>
      <c r="Q94" s="21">
        <f t="shared" si="39"/>
        <v>22.5</v>
      </c>
    </row>
    <row r="95" spans="1:17" s="15" customFormat="1" ht="33">
      <c r="A95" s="121" t="s">
        <v>259</v>
      </c>
      <c r="B95" s="78" t="s">
        <v>344</v>
      </c>
      <c r="C95" s="8" t="s">
        <v>95</v>
      </c>
      <c r="D95" s="8" t="s">
        <v>6</v>
      </c>
      <c r="E95" s="8" t="s">
        <v>17</v>
      </c>
      <c r="F95" s="7">
        <v>20.8</v>
      </c>
      <c r="G95" s="7">
        <v>22.5</v>
      </c>
      <c r="H95" s="7">
        <f>F95+G95</f>
        <v>43.3</v>
      </c>
      <c r="I95" s="7">
        <v>150</v>
      </c>
      <c r="J95" s="7">
        <f>H95+I95</f>
        <v>193.3</v>
      </c>
      <c r="K95" s="7"/>
      <c r="L95" s="7">
        <f>J95+K95</f>
        <v>193.3</v>
      </c>
      <c r="M95" s="7"/>
      <c r="N95" s="7">
        <f>L95+M95</f>
        <v>193.3</v>
      </c>
      <c r="O95" s="7"/>
      <c r="P95" s="7">
        <f>N95+O95</f>
        <v>193.3</v>
      </c>
      <c r="Q95" s="7">
        <v>22.5</v>
      </c>
    </row>
    <row r="96" spans="1:17" s="15" customFormat="1" ht="49.5">
      <c r="A96" s="25" t="s">
        <v>447</v>
      </c>
      <c r="B96" s="74" t="s">
        <v>455</v>
      </c>
      <c r="C96" s="20"/>
      <c r="D96" s="20"/>
      <c r="E96" s="20"/>
      <c r="F96" s="7"/>
      <c r="G96" s="7"/>
      <c r="H96" s="21">
        <f aca="true" t="shared" si="40" ref="H96:Q96">H97</f>
        <v>0</v>
      </c>
      <c r="I96" s="21">
        <f t="shared" si="40"/>
        <v>100</v>
      </c>
      <c r="J96" s="21">
        <f t="shared" si="40"/>
        <v>100</v>
      </c>
      <c r="K96" s="21">
        <f t="shared" si="40"/>
        <v>0</v>
      </c>
      <c r="L96" s="21">
        <f t="shared" si="40"/>
        <v>100</v>
      </c>
      <c r="M96" s="21">
        <f t="shared" si="40"/>
        <v>95.8</v>
      </c>
      <c r="N96" s="21">
        <f t="shared" si="40"/>
        <v>195.8</v>
      </c>
      <c r="O96" s="21">
        <f t="shared" si="40"/>
        <v>0</v>
      </c>
      <c r="P96" s="21">
        <f t="shared" si="40"/>
        <v>195.8</v>
      </c>
      <c r="Q96" s="21">
        <f t="shared" si="40"/>
        <v>175.6</v>
      </c>
    </row>
    <row r="97" spans="1:17" s="15" customFormat="1" ht="48.75" customHeight="1">
      <c r="A97" s="107" t="s">
        <v>112</v>
      </c>
      <c r="B97" s="78" t="s">
        <v>455</v>
      </c>
      <c r="C97" s="8" t="s">
        <v>94</v>
      </c>
      <c r="D97" s="8" t="s">
        <v>6</v>
      </c>
      <c r="E97" s="8" t="s">
        <v>17</v>
      </c>
      <c r="F97" s="7"/>
      <c r="G97" s="7"/>
      <c r="H97" s="7">
        <v>0</v>
      </c>
      <c r="I97" s="7">
        <v>100</v>
      </c>
      <c r="J97" s="7">
        <f>H97+I97</f>
        <v>100</v>
      </c>
      <c r="K97" s="7"/>
      <c r="L97" s="7">
        <f>J97+K97</f>
        <v>100</v>
      </c>
      <c r="M97" s="7">
        <v>95.8</v>
      </c>
      <c r="N97" s="7">
        <f>L97+M97</f>
        <v>195.8</v>
      </c>
      <c r="O97" s="7"/>
      <c r="P97" s="7">
        <f>N97+O97</f>
        <v>195.8</v>
      </c>
      <c r="Q97" s="7">
        <v>175.6</v>
      </c>
    </row>
    <row r="98" spans="1:17" s="15" customFormat="1" ht="47.25" customHeight="1">
      <c r="A98" s="27" t="s">
        <v>375</v>
      </c>
      <c r="B98" s="72" t="s">
        <v>181</v>
      </c>
      <c r="C98" s="13"/>
      <c r="D98" s="13"/>
      <c r="E98" s="13"/>
      <c r="F98" s="14">
        <f aca="true" t="shared" si="41" ref="F98:L98">F99+F106</f>
        <v>471.20000000000005</v>
      </c>
      <c r="G98" s="14">
        <f t="shared" si="41"/>
        <v>0</v>
      </c>
      <c r="H98" s="14">
        <f t="shared" si="41"/>
        <v>471.20000000000005</v>
      </c>
      <c r="I98" s="14">
        <f t="shared" si="41"/>
        <v>0</v>
      </c>
      <c r="J98" s="14">
        <f t="shared" si="41"/>
        <v>471.20000000000005</v>
      </c>
      <c r="K98" s="14">
        <f t="shared" si="41"/>
        <v>0</v>
      </c>
      <c r="L98" s="14">
        <f t="shared" si="41"/>
        <v>471.20000000000005</v>
      </c>
      <c r="M98" s="14">
        <f>M99+M106</f>
        <v>0</v>
      </c>
      <c r="N98" s="14">
        <f>N99+N106</f>
        <v>471.20000000000005</v>
      </c>
      <c r="O98" s="14">
        <f>O99+O106</f>
        <v>0</v>
      </c>
      <c r="P98" s="14">
        <f>P99+P106</f>
        <v>471.20000000000005</v>
      </c>
      <c r="Q98" s="14">
        <f>Q99+Q106</f>
        <v>293.9</v>
      </c>
    </row>
    <row r="99" spans="1:17" s="15" customFormat="1" ht="34.5">
      <c r="A99" s="24" t="s">
        <v>346</v>
      </c>
      <c r="B99" s="73" t="s">
        <v>347</v>
      </c>
      <c r="C99" s="17"/>
      <c r="D99" s="17"/>
      <c r="E99" s="17"/>
      <c r="F99" s="18">
        <f aca="true" t="shared" si="42" ref="F99:L99">F100+F103</f>
        <v>392.1</v>
      </c>
      <c r="G99" s="18">
        <f t="shared" si="42"/>
        <v>0</v>
      </c>
      <c r="H99" s="18">
        <f t="shared" si="42"/>
        <v>392.1</v>
      </c>
      <c r="I99" s="18">
        <f t="shared" si="42"/>
        <v>0</v>
      </c>
      <c r="J99" s="18">
        <f t="shared" si="42"/>
        <v>392.1</v>
      </c>
      <c r="K99" s="18">
        <f t="shared" si="42"/>
        <v>0</v>
      </c>
      <c r="L99" s="18">
        <f t="shared" si="42"/>
        <v>392.1</v>
      </c>
      <c r="M99" s="18">
        <f>M100+M103</f>
        <v>0</v>
      </c>
      <c r="N99" s="18">
        <f>N100+N103</f>
        <v>392.1</v>
      </c>
      <c r="O99" s="18">
        <f>O100+O103</f>
        <v>0</v>
      </c>
      <c r="P99" s="18">
        <f>P100+P103</f>
        <v>392.1</v>
      </c>
      <c r="Q99" s="18">
        <f>Q100+Q103</f>
        <v>293.9</v>
      </c>
    </row>
    <row r="100" spans="1:17" s="15" customFormat="1" ht="33">
      <c r="A100" s="25" t="s">
        <v>270</v>
      </c>
      <c r="B100" s="74" t="s">
        <v>365</v>
      </c>
      <c r="C100" s="20"/>
      <c r="D100" s="20"/>
      <c r="E100" s="20"/>
      <c r="F100" s="42">
        <f aca="true" t="shared" si="43" ref="F100:Q101">F101</f>
        <v>118</v>
      </c>
      <c r="G100" s="42">
        <f t="shared" si="43"/>
        <v>0</v>
      </c>
      <c r="H100" s="42">
        <f t="shared" si="43"/>
        <v>118</v>
      </c>
      <c r="I100" s="42">
        <f t="shared" si="43"/>
        <v>0</v>
      </c>
      <c r="J100" s="42">
        <f t="shared" si="43"/>
        <v>118</v>
      </c>
      <c r="K100" s="42">
        <f t="shared" si="43"/>
        <v>0</v>
      </c>
      <c r="L100" s="42">
        <f t="shared" si="43"/>
        <v>118</v>
      </c>
      <c r="M100" s="42">
        <f t="shared" si="43"/>
        <v>0</v>
      </c>
      <c r="N100" s="42">
        <f t="shared" si="43"/>
        <v>118</v>
      </c>
      <c r="O100" s="42">
        <f t="shared" si="43"/>
        <v>0</v>
      </c>
      <c r="P100" s="42">
        <f t="shared" si="43"/>
        <v>118</v>
      </c>
      <c r="Q100" s="42">
        <f t="shared" si="43"/>
        <v>45.5</v>
      </c>
    </row>
    <row r="101" spans="1:17" s="15" customFormat="1" ht="16.5">
      <c r="A101" s="25" t="s">
        <v>145</v>
      </c>
      <c r="B101" s="74" t="s">
        <v>349</v>
      </c>
      <c r="C101" s="20"/>
      <c r="D101" s="20"/>
      <c r="E101" s="20"/>
      <c r="F101" s="42">
        <f t="shared" si="43"/>
        <v>118</v>
      </c>
      <c r="G101" s="42">
        <f t="shared" si="43"/>
        <v>0</v>
      </c>
      <c r="H101" s="42">
        <f t="shared" si="43"/>
        <v>118</v>
      </c>
      <c r="I101" s="42">
        <f t="shared" si="43"/>
        <v>0</v>
      </c>
      <c r="J101" s="42">
        <f t="shared" si="43"/>
        <v>118</v>
      </c>
      <c r="K101" s="42">
        <f t="shared" si="43"/>
        <v>0</v>
      </c>
      <c r="L101" s="42">
        <f t="shared" si="43"/>
        <v>118</v>
      </c>
      <c r="M101" s="42">
        <f t="shared" si="43"/>
        <v>0</v>
      </c>
      <c r="N101" s="42">
        <f t="shared" si="43"/>
        <v>118</v>
      </c>
      <c r="O101" s="42">
        <f t="shared" si="43"/>
        <v>0</v>
      </c>
      <c r="P101" s="42">
        <f t="shared" si="43"/>
        <v>118</v>
      </c>
      <c r="Q101" s="42">
        <f t="shared" si="43"/>
        <v>45.5</v>
      </c>
    </row>
    <row r="102" spans="1:17" s="15" customFormat="1" ht="16.5">
      <c r="A102" s="26" t="s">
        <v>99</v>
      </c>
      <c r="B102" s="122" t="s">
        <v>349</v>
      </c>
      <c r="C102" s="6" t="s">
        <v>98</v>
      </c>
      <c r="D102" s="6" t="s">
        <v>7</v>
      </c>
      <c r="E102" s="6" t="s">
        <v>5</v>
      </c>
      <c r="F102" s="7">
        <v>118</v>
      </c>
      <c r="G102" s="7"/>
      <c r="H102" s="7">
        <f>F102+G102</f>
        <v>118</v>
      </c>
      <c r="I102" s="7"/>
      <c r="J102" s="7">
        <f>H102+I102</f>
        <v>118</v>
      </c>
      <c r="K102" s="7"/>
      <c r="L102" s="7">
        <f>J102+K102</f>
        <v>118</v>
      </c>
      <c r="M102" s="7"/>
      <c r="N102" s="7">
        <f>L102+M102</f>
        <v>118</v>
      </c>
      <c r="O102" s="7"/>
      <c r="P102" s="7">
        <f>N102+O102</f>
        <v>118</v>
      </c>
      <c r="Q102" s="7">
        <v>45.5</v>
      </c>
    </row>
    <row r="103" spans="1:17" s="15" customFormat="1" ht="33">
      <c r="A103" s="25" t="s">
        <v>271</v>
      </c>
      <c r="B103" s="74" t="s">
        <v>366</v>
      </c>
      <c r="C103" s="20"/>
      <c r="D103" s="20"/>
      <c r="E103" s="20"/>
      <c r="F103" s="42">
        <f aca="true" t="shared" si="44" ref="F103:Q104">F104</f>
        <v>274.1</v>
      </c>
      <c r="G103" s="42">
        <f t="shared" si="44"/>
        <v>0</v>
      </c>
      <c r="H103" s="42">
        <f t="shared" si="44"/>
        <v>274.1</v>
      </c>
      <c r="I103" s="42">
        <f t="shared" si="44"/>
        <v>0</v>
      </c>
      <c r="J103" s="42">
        <f t="shared" si="44"/>
        <v>274.1</v>
      </c>
      <c r="K103" s="42">
        <f t="shared" si="44"/>
        <v>0</v>
      </c>
      <c r="L103" s="42">
        <f t="shared" si="44"/>
        <v>274.1</v>
      </c>
      <c r="M103" s="42">
        <f t="shared" si="44"/>
        <v>0</v>
      </c>
      <c r="N103" s="42">
        <f t="shared" si="44"/>
        <v>274.1</v>
      </c>
      <c r="O103" s="42">
        <f t="shared" si="44"/>
        <v>0</v>
      </c>
      <c r="P103" s="42">
        <f t="shared" si="44"/>
        <v>274.1</v>
      </c>
      <c r="Q103" s="42">
        <f t="shared" si="44"/>
        <v>248.4</v>
      </c>
    </row>
    <row r="104" spans="1:17" s="15" customFormat="1" ht="16.5">
      <c r="A104" s="25" t="s">
        <v>145</v>
      </c>
      <c r="B104" s="74" t="s">
        <v>348</v>
      </c>
      <c r="C104" s="20"/>
      <c r="D104" s="20"/>
      <c r="E104" s="20"/>
      <c r="F104" s="42">
        <f t="shared" si="44"/>
        <v>274.1</v>
      </c>
      <c r="G104" s="42">
        <f t="shared" si="44"/>
        <v>0</v>
      </c>
      <c r="H104" s="42">
        <f t="shared" si="44"/>
        <v>274.1</v>
      </c>
      <c r="I104" s="42">
        <f t="shared" si="44"/>
        <v>0</v>
      </c>
      <c r="J104" s="42">
        <f t="shared" si="44"/>
        <v>274.1</v>
      </c>
      <c r="K104" s="42">
        <f t="shared" si="44"/>
        <v>0</v>
      </c>
      <c r="L104" s="42">
        <f t="shared" si="44"/>
        <v>274.1</v>
      </c>
      <c r="M104" s="42">
        <f t="shared" si="44"/>
        <v>0</v>
      </c>
      <c r="N104" s="42">
        <f t="shared" si="44"/>
        <v>274.1</v>
      </c>
      <c r="O104" s="42">
        <f t="shared" si="44"/>
        <v>0</v>
      </c>
      <c r="P104" s="42">
        <f t="shared" si="44"/>
        <v>274.1</v>
      </c>
      <c r="Q104" s="42">
        <f t="shared" si="44"/>
        <v>248.4</v>
      </c>
    </row>
    <row r="105" spans="1:17" s="15" customFormat="1" ht="16.5">
      <c r="A105" s="26" t="s">
        <v>99</v>
      </c>
      <c r="B105" s="122" t="s">
        <v>348</v>
      </c>
      <c r="C105" s="6" t="s">
        <v>98</v>
      </c>
      <c r="D105" s="6" t="s">
        <v>7</v>
      </c>
      <c r="E105" s="6" t="s">
        <v>5</v>
      </c>
      <c r="F105" s="7">
        <v>274.1</v>
      </c>
      <c r="G105" s="7"/>
      <c r="H105" s="7">
        <f>F105+G105</f>
        <v>274.1</v>
      </c>
      <c r="I105" s="7"/>
      <c r="J105" s="7">
        <f>H105+I105</f>
        <v>274.1</v>
      </c>
      <c r="K105" s="7"/>
      <c r="L105" s="7">
        <f>J105+K105</f>
        <v>274.1</v>
      </c>
      <c r="M105" s="7"/>
      <c r="N105" s="7">
        <f>L105+M105</f>
        <v>274.1</v>
      </c>
      <c r="O105" s="7"/>
      <c r="P105" s="7">
        <f>N105+O105</f>
        <v>274.1</v>
      </c>
      <c r="Q105" s="7">
        <v>248.4</v>
      </c>
    </row>
    <row r="106" spans="1:17" s="15" customFormat="1" ht="17.25">
      <c r="A106" s="24" t="s">
        <v>350</v>
      </c>
      <c r="B106" s="73" t="s">
        <v>351</v>
      </c>
      <c r="C106" s="17"/>
      <c r="D106" s="17"/>
      <c r="E106" s="17"/>
      <c r="F106" s="18">
        <f aca="true" t="shared" si="45" ref="F106:Q106">F107</f>
        <v>79.1</v>
      </c>
      <c r="G106" s="18">
        <f t="shared" si="45"/>
        <v>0</v>
      </c>
      <c r="H106" s="18">
        <f t="shared" si="45"/>
        <v>79.1</v>
      </c>
      <c r="I106" s="18">
        <f t="shared" si="45"/>
        <v>0</v>
      </c>
      <c r="J106" s="18">
        <f t="shared" si="45"/>
        <v>79.1</v>
      </c>
      <c r="K106" s="18">
        <f t="shared" si="45"/>
        <v>0</v>
      </c>
      <c r="L106" s="18">
        <f t="shared" si="45"/>
        <v>79.1</v>
      </c>
      <c r="M106" s="18">
        <f t="shared" si="45"/>
        <v>0</v>
      </c>
      <c r="N106" s="18">
        <f t="shared" si="45"/>
        <v>79.1</v>
      </c>
      <c r="O106" s="18">
        <f t="shared" si="45"/>
        <v>0</v>
      </c>
      <c r="P106" s="18">
        <f t="shared" si="45"/>
        <v>79.1</v>
      </c>
      <c r="Q106" s="18">
        <f t="shared" si="45"/>
        <v>0</v>
      </c>
    </row>
    <row r="107" spans="1:17" s="15" customFormat="1" ht="16.5">
      <c r="A107" s="25" t="s">
        <v>145</v>
      </c>
      <c r="B107" s="122" t="s">
        <v>352</v>
      </c>
      <c r="C107" s="6"/>
      <c r="D107" s="6"/>
      <c r="E107" s="6"/>
      <c r="F107" s="7">
        <f aca="true" t="shared" si="46" ref="F107:L107">F110+F108+F109</f>
        <v>79.1</v>
      </c>
      <c r="G107" s="7">
        <f t="shared" si="46"/>
        <v>0</v>
      </c>
      <c r="H107" s="7">
        <f t="shared" si="46"/>
        <v>79.1</v>
      </c>
      <c r="I107" s="7">
        <f t="shared" si="46"/>
        <v>0</v>
      </c>
      <c r="J107" s="7">
        <f t="shared" si="46"/>
        <v>79.1</v>
      </c>
      <c r="K107" s="7">
        <f t="shared" si="46"/>
        <v>0</v>
      </c>
      <c r="L107" s="7">
        <f t="shared" si="46"/>
        <v>79.1</v>
      </c>
      <c r="M107" s="7">
        <f>M110+M108+M109</f>
        <v>0</v>
      </c>
      <c r="N107" s="7">
        <f>N110+N108+N109</f>
        <v>79.1</v>
      </c>
      <c r="O107" s="7">
        <f>O110+O108+O109</f>
        <v>0</v>
      </c>
      <c r="P107" s="7">
        <f>P110+P108+P109</f>
        <v>79.1</v>
      </c>
      <c r="Q107" s="7">
        <f>Q110+Q108+Q109</f>
        <v>0</v>
      </c>
    </row>
    <row r="108" spans="1:17" s="15" customFormat="1" ht="16.5">
      <c r="A108" s="26" t="s">
        <v>99</v>
      </c>
      <c r="B108" s="122" t="s">
        <v>352</v>
      </c>
      <c r="C108" s="6" t="s">
        <v>98</v>
      </c>
      <c r="D108" s="6" t="s">
        <v>10</v>
      </c>
      <c r="E108" s="6" t="s">
        <v>5</v>
      </c>
      <c r="F108" s="7">
        <v>0</v>
      </c>
      <c r="G108" s="7">
        <v>64</v>
      </c>
      <c r="H108" s="7">
        <f>F108+G108</f>
        <v>64</v>
      </c>
      <c r="I108" s="7"/>
      <c r="J108" s="7">
        <f>H108+I108</f>
        <v>64</v>
      </c>
      <c r="K108" s="7"/>
      <c r="L108" s="7">
        <f>J108+K108</f>
        <v>64</v>
      </c>
      <c r="M108" s="7"/>
      <c r="N108" s="7">
        <f>L108+M108</f>
        <v>64</v>
      </c>
      <c r="O108" s="7"/>
      <c r="P108" s="7">
        <f aca="true" t="shared" si="47" ref="P108:Q110">N108+O108</f>
        <v>64</v>
      </c>
      <c r="Q108" s="7">
        <v>0</v>
      </c>
    </row>
    <row r="109" spans="1:17" s="15" customFormat="1" ht="16.5">
      <c r="A109" s="26" t="s">
        <v>99</v>
      </c>
      <c r="B109" s="122" t="s">
        <v>352</v>
      </c>
      <c r="C109" s="6" t="s">
        <v>98</v>
      </c>
      <c r="D109" s="6" t="s">
        <v>10</v>
      </c>
      <c r="E109" s="6" t="s">
        <v>6</v>
      </c>
      <c r="F109" s="7">
        <v>0</v>
      </c>
      <c r="G109" s="7">
        <v>15.1</v>
      </c>
      <c r="H109" s="7">
        <f>F109+G109</f>
        <v>15.1</v>
      </c>
      <c r="I109" s="7"/>
      <c r="J109" s="7">
        <f>H109+I109</f>
        <v>15.1</v>
      </c>
      <c r="K109" s="7"/>
      <c r="L109" s="7">
        <f>J109+K109</f>
        <v>15.1</v>
      </c>
      <c r="M109" s="7"/>
      <c r="N109" s="7">
        <f>L109+M109</f>
        <v>15.1</v>
      </c>
      <c r="O109" s="7"/>
      <c r="P109" s="7">
        <f t="shared" si="47"/>
        <v>15.1</v>
      </c>
      <c r="Q109" s="7">
        <v>0</v>
      </c>
    </row>
    <row r="110" spans="1:17" s="15" customFormat="1" ht="33" hidden="1">
      <c r="A110" s="121" t="s">
        <v>259</v>
      </c>
      <c r="B110" s="122" t="s">
        <v>352</v>
      </c>
      <c r="C110" s="6" t="s">
        <v>95</v>
      </c>
      <c r="D110" s="6" t="s">
        <v>10</v>
      </c>
      <c r="E110" s="6" t="s">
        <v>17</v>
      </c>
      <c r="F110" s="7">
        <v>79.1</v>
      </c>
      <c r="G110" s="7">
        <v>-79.1</v>
      </c>
      <c r="H110" s="7">
        <f>F110+G110</f>
        <v>0</v>
      </c>
      <c r="I110" s="7"/>
      <c r="J110" s="7">
        <f>H110+I110</f>
        <v>0</v>
      </c>
      <c r="K110" s="7"/>
      <c r="L110" s="7">
        <f>J110+K110</f>
        <v>0</v>
      </c>
      <c r="M110" s="7"/>
      <c r="N110" s="7">
        <f>L110+M110</f>
        <v>0</v>
      </c>
      <c r="O110" s="7"/>
      <c r="P110" s="7">
        <f t="shared" si="47"/>
        <v>0</v>
      </c>
      <c r="Q110" s="7">
        <f t="shared" si="47"/>
        <v>0</v>
      </c>
    </row>
    <row r="111" spans="1:17" s="15" customFormat="1" ht="48" customHeight="1">
      <c r="A111" s="150" t="s">
        <v>301</v>
      </c>
      <c r="B111" s="13" t="s">
        <v>182</v>
      </c>
      <c r="C111" s="13"/>
      <c r="D111" s="13"/>
      <c r="E111" s="13"/>
      <c r="F111" s="14">
        <f aca="true" t="shared" si="48" ref="F111:Q111">F112</f>
        <v>532.5</v>
      </c>
      <c r="G111" s="14">
        <f t="shared" si="48"/>
        <v>0</v>
      </c>
      <c r="H111" s="14">
        <f t="shared" si="48"/>
        <v>532.5</v>
      </c>
      <c r="I111" s="14">
        <f t="shared" si="48"/>
        <v>0</v>
      </c>
      <c r="J111" s="14">
        <f t="shared" si="48"/>
        <v>532.5</v>
      </c>
      <c r="K111" s="14">
        <f t="shared" si="48"/>
        <v>0</v>
      </c>
      <c r="L111" s="14">
        <f t="shared" si="48"/>
        <v>532.5</v>
      </c>
      <c r="M111" s="14">
        <f t="shared" si="48"/>
        <v>0</v>
      </c>
      <c r="N111" s="14">
        <f t="shared" si="48"/>
        <v>532.5</v>
      </c>
      <c r="O111" s="14">
        <f t="shared" si="48"/>
        <v>0</v>
      </c>
      <c r="P111" s="14">
        <f t="shared" si="48"/>
        <v>532.5</v>
      </c>
      <c r="Q111" s="14">
        <f t="shared" si="48"/>
        <v>0</v>
      </c>
    </row>
    <row r="112" spans="1:17" s="15" customFormat="1" ht="16.5">
      <c r="A112" s="25" t="s">
        <v>145</v>
      </c>
      <c r="B112" s="20" t="s">
        <v>183</v>
      </c>
      <c r="C112" s="20"/>
      <c r="D112" s="20"/>
      <c r="E112" s="20"/>
      <c r="F112" s="21">
        <f aca="true" t="shared" si="49" ref="F112:L112">F113+F114+F115+F116+F118+F117</f>
        <v>532.5</v>
      </c>
      <c r="G112" s="21">
        <f t="shared" si="49"/>
        <v>0</v>
      </c>
      <c r="H112" s="21">
        <f t="shared" si="49"/>
        <v>532.5</v>
      </c>
      <c r="I112" s="21">
        <f t="shared" si="49"/>
        <v>0</v>
      </c>
      <c r="J112" s="21">
        <f t="shared" si="49"/>
        <v>532.5</v>
      </c>
      <c r="K112" s="21">
        <f t="shared" si="49"/>
        <v>0</v>
      </c>
      <c r="L112" s="21">
        <f t="shared" si="49"/>
        <v>532.5</v>
      </c>
      <c r="M112" s="21">
        <f>M113+M114+M115+M116+M118+M117</f>
        <v>0</v>
      </c>
      <c r="N112" s="21">
        <f>N113+N114+N115+N116+N118+N117</f>
        <v>532.5</v>
      </c>
      <c r="O112" s="21">
        <f>O113+O114+O115+O116+O118+O117</f>
        <v>0</v>
      </c>
      <c r="P112" s="21">
        <f>P113+P114+P115+P116+P118+P117</f>
        <v>532.5</v>
      </c>
      <c r="Q112" s="21">
        <f>Q113+Q114+Q115+Q116+Q118+Q117</f>
        <v>0</v>
      </c>
    </row>
    <row r="113" spans="1:17" s="37" customFormat="1" ht="33" hidden="1">
      <c r="A113" s="121" t="s">
        <v>259</v>
      </c>
      <c r="B113" s="6" t="s">
        <v>183</v>
      </c>
      <c r="C113" s="6" t="s">
        <v>95</v>
      </c>
      <c r="D113" s="6" t="s">
        <v>8</v>
      </c>
      <c r="E113" s="6" t="s">
        <v>6</v>
      </c>
      <c r="F113" s="7"/>
      <c r="G113" s="7"/>
      <c r="H113" s="7">
        <f aca="true" t="shared" si="50" ref="H113:H118">F113+G113</f>
        <v>0</v>
      </c>
      <c r="I113" s="7"/>
      <c r="J113" s="7">
        <f aca="true" t="shared" si="51" ref="J113:J118">H113+I113</f>
        <v>0</v>
      </c>
      <c r="K113" s="7"/>
      <c r="L113" s="7">
        <f aca="true" t="shared" si="52" ref="L113:N118">J113+K113</f>
        <v>0</v>
      </c>
      <c r="M113" s="7"/>
      <c r="N113" s="7">
        <f t="shared" si="52"/>
        <v>0</v>
      </c>
      <c r="O113" s="7"/>
      <c r="P113" s="7">
        <f aca="true" t="shared" si="53" ref="P113:Q118">N113+O113</f>
        <v>0</v>
      </c>
      <c r="Q113" s="7">
        <f t="shared" si="53"/>
        <v>0</v>
      </c>
    </row>
    <row r="114" spans="1:17" ht="16.5" hidden="1">
      <c r="A114" s="26" t="s">
        <v>99</v>
      </c>
      <c r="B114" s="6" t="s">
        <v>183</v>
      </c>
      <c r="C114" s="6" t="s">
        <v>98</v>
      </c>
      <c r="D114" s="6" t="s">
        <v>10</v>
      </c>
      <c r="E114" s="6" t="s">
        <v>5</v>
      </c>
      <c r="F114" s="7">
        <v>532.5</v>
      </c>
      <c r="G114" s="7">
        <v>-532.5</v>
      </c>
      <c r="H114" s="7">
        <f t="shared" si="50"/>
        <v>0</v>
      </c>
      <c r="I114" s="7"/>
      <c r="J114" s="7">
        <f t="shared" si="51"/>
        <v>0</v>
      </c>
      <c r="K114" s="7"/>
      <c r="L114" s="7">
        <f t="shared" si="52"/>
        <v>0</v>
      </c>
      <c r="M114" s="7"/>
      <c r="N114" s="7">
        <f t="shared" si="52"/>
        <v>0</v>
      </c>
      <c r="O114" s="7"/>
      <c r="P114" s="7">
        <f t="shared" si="53"/>
        <v>0</v>
      </c>
      <c r="Q114" s="7">
        <f t="shared" si="53"/>
        <v>0</v>
      </c>
    </row>
    <row r="115" spans="1:17" s="15" customFormat="1" ht="16.5" hidden="1">
      <c r="A115" s="26" t="s">
        <v>99</v>
      </c>
      <c r="B115" s="6" t="s">
        <v>183</v>
      </c>
      <c r="C115" s="6" t="s">
        <v>98</v>
      </c>
      <c r="D115" s="6" t="s">
        <v>10</v>
      </c>
      <c r="E115" s="6" t="s">
        <v>15</v>
      </c>
      <c r="F115" s="7"/>
      <c r="G115" s="7"/>
      <c r="H115" s="7">
        <f t="shared" si="50"/>
        <v>0</v>
      </c>
      <c r="I115" s="7"/>
      <c r="J115" s="7">
        <f t="shared" si="51"/>
        <v>0</v>
      </c>
      <c r="K115" s="7"/>
      <c r="L115" s="7">
        <f t="shared" si="52"/>
        <v>0</v>
      </c>
      <c r="M115" s="7"/>
      <c r="N115" s="7">
        <f t="shared" si="52"/>
        <v>0</v>
      </c>
      <c r="O115" s="7"/>
      <c r="P115" s="7">
        <f t="shared" si="53"/>
        <v>0</v>
      </c>
      <c r="Q115" s="7">
        <f t="shared" si="53"/>
        <v>0</v>
      </c>
    </row>
    <row r="116" spans="1:17" s="29" customFormat="1" ht="17.25" hidden="1">
      <c r="A116" s="26" t="s">
        <v>99</v>
      </c>
      <c r="B116" s="75" t="s">
        <v>183</v>
      </c>
      <c r="C116" s="6" t="s">
        <v>98</v>
      </c>
      <c r="D116" s="6" t="s">
        <v>10</v>
      </c>
      <c r="E116" s="6" t="s">
        <v>6</v>
      </c>
      <c r="F116" s="7"/>
      <c r="G116" s="7"/>
      <c r="H116" s="7">
        <f t="shared" si="50"/>
        <v>0</v>
      </c>
      <c r="I116" s="7"/>
      <c r="J116" s="7">
        <f t="shared" si="51"/>
        <v>0</v>
      </c>
      <c r="K116" s="7"/>
      <c r="L116" s="7">
        <f t="shared" si="52"/>
        <v>0</v>
      </c>
      <c r="M116" s="7"/>
      <c r="N116" s="7">
        <f t="shared" si="52"/>
        <v>0</v>
      </c>
      <c r="O116" s="7"/>
      <c r="P116" s="7">
        <f t="shared" si="53"/>
        <v>0</v>
      </c>
      <c r="Q116" s="7">
        <f t="shared" si="53"/>
        <v>0</v>
      </c>
    </row>
    <row r="117" spans="1:17" s="29" customFormat="1" ht="17.25">
      <c r="A117" s="26" t="s">
        <v>99</v>
      </c>
      <c r="B117" s="75" t="s">
        <v>183</v>
      </c>
      <c r="C117" s="6" t="s">
        <v>98</v>
      </c>
      <c r="D117" s="6" t="s">
        <v>11</v>
      </c>
      <c r="E117" s="6" t="s">
        <v>5</v>
      </c>
      <c r="F117" s="7"/>
      <c r="G117" s="7">
        <v>532.5</v>
      </c>
      <c r="H117" s="7">
        <f t="shared" si="50"/>
        <v>532.5</v>
      </c>
      <c r="I117" s="7"/>
      <c r="J117" s="7">
        <f t="shared" si="51"/>
        <v>532.5</v>
      </c>
      <c r="K117" s="7"/>
      <c r="L117" s="7">
        <f t="shared" si="52"/>
        <v>532.5</v>
      </c>
      <c r="M117" s="7"/>
      <c r="N117" s="7">
        <f t="shared" si="52"/>
        <v>532.5</v>
      </c>
      <c r="O117" s="7"/>
      <c r="P117" s="7">
        <f t="shared" si="53"/>
        <v>532.5</v>
      </c>
      <c r="Q117" s="7">
        <v>0</v>
      </c>
    </row>
    <row r="118" spans="1:17" ht="16.5" hidden="1">
      <c r="A118" s="26" t="s">
        <v>99</v>
      </c>
      <c r="B118" s="6" t="s">
        <v>183</v>
      </c>
      <c r="C118" s="6" t="s">
        <v>98</v>
      </c>
      <c r="D118" s="6" t="s">
        <v>66</v>
      </c>
      <c r="E118" s="6" t="s">
        <v>5</v>
      </c>
      <c r="F118" s="7"/>
      <c r="G118" s="7"/>
      <c r="H118" s="7">
        <f t="shared" si="50"/>
        <v>0</v>
      </c>
      <c r="I118" s="7"/>
      <c r="J118" s="7">
        <f t="shared" si="51"/>
        <v>0</v>
      </c>
      <c r="K118" s="7"/>
      <c r="L118" s="7">
        <f t="shared" si="52"/>
        <v>0</v>
      </c>
      <c r="M118" s="7"/>
      <c r="N118" s="7">
        <f t="shared" si="52"/>
        <v>0</v>
      </c>
      <c r="O118" s="7"/>
      <c r="P118" s="7">
        <f t="shared" si="53"/>
        <v>0</v>
      </c>
      <c r="Q118" s="7">
        <f t="shared" si="53"/>
        <v>0</v>
      </c>
    </row>
    <row r="119" spans="1:17" ht="49.5">
      <c r="A119" s="27" t="s">
        <v>506</v>
      </c>
      <c r="B119" s="72" t="s">
        <v>505</v>
      </c>
      <c r="C119" s="13"/>
      <c r="D119" s="13"/>
      <c r="E119" s="13"/>
      <c r="F119" s="14">
        <f aca="true" t="shared" si="54" ref="F119:L119">F120+F122+F124</f>
        <v>2761</v>
      </c>
      <c r="G119" s="14">
        <f t="shared" si="54"/>
        <v>74</v>
      </c>
      <c r="H119" s="14">
        <f t="shared" si="54"/>
        <v>2835</v>
      </c>
      <c r="I119" s="14">
        <f t="shared" si="54"/>
        <v>-74</v>
      </c>
      <c r="J119" s="14">
        <f t="shared" si="54"/>
        <v>2761</v>
      </c>
      <c r="K119" s="14">
        <f t="shared" si="54"/>
        <v>0</v>
      </c>
      <c r="L119" s="14">
        <f t="shared" si="54"/>
        <v>2761</v>
      </c>
      <c r="M119" s="14">
        <f>M120+M122+M124</f>
        <v>0</v>
      </c>
      <c r="N119" s="14">
        <f>N120+N125</f>
        <v>0</v>
      </c>
      <c r="O119" s="14">
        <f>O120+O125</f>
        <v>12677.2</v>
      </c>
      <c r="P119" s="14">
        <f>P120+P125</f>
        <v>12677.2</v>
      </c>
      <c r="Q119" s="14">
        <f>Q120+Q125</f>
        <v>0</v>
      </c>
    </row>
    <row r="120" spans="1:17" ht="33">
      <c r="A120" s="25" t="s">
        <v>508</v>
      </c>
      <c r="B120" s="74" t="s">
        <v>520</v>
      </c>
      <c r="C120" s="31"/>
      <c r="D120" s="31"/>
      <c r="E120" s="31"/>
      <c r="F120" s="42">
        <f aca="true" t="shared" si="55" ref="F120:Q121">F121</f>
        <v>2500</v>
      </c>
      <c r="G120" s="113">
        <f t="shared" si="55"/>
        <v>0</v>
      </c>
      <c r="H120" s="42">
        <f t="shared" si="55"/>
        <v>2500</v>
      </c>
      <c r="I120" s="113">
        <f t="shared" si="55"/>
        <v>0</v>
      </c>
      <c r="J120" s="42">
        <f t="shared" si="55"/>
        <v>2500</v>
      </c>
      <c r="K120" s="113">
        <f t="shared" si="55"/>
        <v>0</v>
      </c>
      <c r="L120" s="42">
        <f t="shared" si="55"/>
        <v>2500</v>
      </c>
      <c r="M120" s="113">
        <f t="shared" si="55"/>
        <v>0</v>
      </c>
      <c r="N120" s="42">
        <f>N121+N123</f>
        <v>0</v>
      </c>
      <c r="O120" s="42">
        <f>O121+O123</f>
        <v>5724</v>
      </c>
      <c r="P120" s="42">
        <f>P121+P123</f>
        <v>5724</v>
      </c>
      <c r="Q120" s="42">
        <f>Q121+Q123</f>
        <v>0</v>
      </c>
    </row>
    <row r="121" spans="1:17" ht="33">
      <c r="A121" s="25" t="s">
        <v>293</v>
      </c>
      <c r="B121" s="74" t="s">
        <v>521</v>
      </c>
      <c r="C121" s="32"/>
      <c r="D121" s="32"/>
      <c r="E121" s="32"/>
      <c r="F121" s="7">
        <v>2500</v>
      </c>
      <c r="G121" s="7"/>
      <c r="H121" s="7">
        <f>F121+G121</f>
        <v>2500</v>
      </c>
      <c r="I121" s="7"/>
      <c r="J121" s="7">
        <f>H121+I121</f>
        <v>2500</v>
      </c>
      <c r="K121" s="7"/>
      <c r="L121" s="7">
        <f>J121+K121</f>
        <v>2500</v>
      </c>
      <c r="M121" s="7"/>
      <c r="N121" s="42">
        <f t="shared" si="55"/>
        <v>0</v>
      </c>
      <c r="O121" s="113">
        <f t="shared" si="55"/>
        <v>5437.8</v>
      </c>
      <c r="P121" s="42">
        <f t="shared" si="55"/>
        <v>5437.8</v>
      </c>
      <c r="Q121" s="42">
        <f t="shared" si="55"/>
        <v>0</v>
      </c>
    </row>
    <row r="122" spans="1:17" ht="16.5">
      <c r="A122" s="26" t="s">
        <v>99</v>
      </c>
      <c r="B122" s="122" t="s">
        <v>521</v>
      </c>
      <c r="C122" s="20" t="s">
        <v>98</v>
      </c>
      <c r="D122" s="20" t="s">
        <v>10</v>
      </c>
      <c r="E122" s="20" t="s">
        <v>15</v>
      </c>
      <c r="F122" s="42">
        <f aca="true" t="shared" si="56" ref="F122:Q123">F123</f>
        <v>200</v>
      </c>
      <c r="G122" s="113">
        <f t="shared" si="56"/>
        <v>74</v>
      </c>
      <c r="H122" s="42">
        <f t="shared" si="56"/>
        <v>274</v>
      </c>
      <c r="I122" s="113">
        <f t="shared" si="56"/>
        <v>-74</v>
      </c>
      <c r="J122" s="42">
        <f t="shared" si="56"/>
        <v>200</v>
      </c>
      <c r="K122" s="113">
        <f t="shared" si="56"/>
        <v>0</v>
      </c>
      <c r="L122" s="42">
        <f t="shared" si="56"/>
        <v>200</v>
      </c>
      <c r="M122" s="113">
        <f t="shared" si="56"/>
        <v>0</v>
      </c>
      <c r="N122" s="7">
        <v>0</v>
      </c>
      <c r="O122" s="7">
        <v>5437.8</v>
      </c>
      <c r="P122" s="7">
        <f>N122+O122</f>
        <v>5437.8</v>
      </c>
      <c r="Q122" s="7">
        <v>0</v>
      </c>
    </row>
    <row r="123" spans="1:17" ht="16.5">
      <c r="A123" s="25" t="s">
        <v>145</v>
      </c>
      <c r="B123" s="74" t="s">
        <v>522</v>
      </c>
      <c r="C123" s="6"/>
      <c r="D123" s="6"/>
      <c r="E123" s="6"/>
      <c r="F123" s="7">
        <v>200</v>
      </c>
      <c r="G123" s="7">
        <v>74</v>
      </c>
      <c r="H123" s="7">
        <f>F123+G123</f>
        <v>274</v>
      </c>
      <c r="I123" s="7">
        <v>-74</v>
      </c>
      <c r="J123" s="7">
        <f>H123+I123</f>
        <v>200</v>
      </c>
      <c r="K123" s="7"/>
      <c r="L123" s="7">
        <f>J123+K123</f>
        <v>200</v>
      </c>
      <c r="M123" s="7"/>
      <c r="N123" s="42">
        <f t="shared" si="56"/>
        <v>0</v>
      </c>
      <c r="O123" s="113">
        <f t="shared" si="56"/>
        <v>286.2</v>
      </c>
      <c r="P123" s="42">
        <f t="shared" si="56"/>
        <v>286.2</v>
      </c>
      <c r="Q123" s="42">
        <f t="shared" si="56"/>
        <v>0</v>
      </c>
    </row>
    <row r="124" spans="1:17" ht="17.25">
      <c r="A124" s="26" t="s">
        <v>99</v>
      </c>
      <c r="B124" s="122" t="s">
        <v>522</v>
      </c>
      <c r="C124" s="20" t="s">
        <v>98</v>
      </c>
      <c r="D124" s="20" t="s">
        <v>10</v>
      </c>
      <c r="E124" s="20" t="s">
        <v>15</v>
      </c>
      <c r="F124" s="21">
        <f aca="true" t="shared" si="57" ref="F124:M124">F125</f>
        <v>61</v>
      </c>
      <c r="G124" s="112">
        <f t="shared" si="57"/>
        <v>0</v>
      </c>
      <c r="H124" s="21">
        <f t="shared" si="57"/>
        <v>61</v>
      </c>
      <c r="I124" s="112">
        <f t="shared" si="57"/>
        <v>0</v>
      </c>
      <c r="J124" s="21">
        <f t="shared" si="57"/>
        <v>61</v>
      </c>
      <c r="K124" s="112">
        <f t="shared" si="57"/>
        <v>0</v>
      </c>
      <c r="L124" s="21">
        <f t="shared" si="57"/>
        <v>61</v>
      </c>
      <c r="M124" s="112">
        <f t="shared" si="57"/>
        <v>0</v>
      </c>
      <c r="N124" s="7">
        <v>0</v>
      </c>
      <c r="O124" s="7">
        <v>286.2</v>
      </c>
      <c r="P124" s="7">
        <f>N124+O124</f>
        <v>286.2</v>
      </c>
      <c r="Q124" s="7">
        <v>0</v>
      </c>
    </row>
    <row r="125" spans="1:17" ht="33">
      <c r="A125" s="25" t="s">
        <v>507</v>
      </c>
      <c r="B125" s="74" t="s">
        <v>519</v>
      </c>
      <c r="C125" s="6"/>
      <c r="D125" s="6"/>
      <c r="E125" s="6"/>
      <c r="F125" s="7">
        <v>61</v>
      </c>
      <c r="G125" s="7"/>
      <c r="H125" s="7">
        <f>F125+G125</f>
        <v>61</v>
      </c>
      <c r="I125" s="7"/>
      <c r="J125" s="7">
        <f>H125+I125</f>
        <v>61</v>
      </c>
      <c r="K125" s="7"/>
      <c r="L125" s="7">
        <f>J125+K125</f>
        <v>61</v>
      </c>
      <c r="M125" s="7"/>
      <c r="N125" s="7">
        <f>N126+N128</f>
        <v>0</v>
      </c>
      <c r="O125" s="7">
        <f>O126+O128</f>
        <v>6953.2</v>
      </c>
      <c r="P125" s="7">
        <f>P126+P128</f>
        <v>6953.2</v>
      </c>
      <c r="Q125" s="7">
        <f>Q126+Q128</f>
        <v>0</v>
      </c>
    </row>
    <row r="126" spans="1:17" ht="33">
      <c r="A126" s="25" t="s">
        <v>293</v>
      </c>
      <c r="B126" s="74" t="s">
        <v>523</v>
      </c>
      <c r="C126" s="6"/>
      <c r="D126" s="6"/>
      <c r="E126" s="6"/>
      <c r="F126" s="7"/>
      <c r="G126" s="7"/>
      <c r="H126" s="7"/>
      <c r="I126" s="7"/>
      <c r="J126" s="7"/>
      <c r="K126" s="7"/>
      <c r="L126" s="7"/>
      <c r="M126" s="7"/>
      <c r="N126" s="42">
        <f>N127</f>
        <v>0</v>
      </c>
      <c r="O126" s="113">
        <f>O127</f>
        <v>6605.5</v>
      </c>
      <c r="P126" s="42">
        <f>P127</f>
        <v>6605.5</v>
      </c>
      <c r="Q126" s="42">
        <f>Q127</f>
        <v>0</v>
      </c>
    </row>
    <row r="127" spans="1:17" ht="16.5">
      <c r="A127" s="26" t="s">
        <v>99</v>
      </c>
      <c r="B127" s="122" t="s">
        <v>523</v>
      </c>
      <c r="C127" s="20" t="s">
        <v>98</v>
      </c>
      <c r="D127" s="20" t="s">
        <v>10</v>
      </c>
      <c r="E127" s="20" t="s">
        <v>15</v>
      </c>
      <c r="F127" s="7"/>
      <c r="G127" s="7"/>
      <c r="H127" s="7"/>
      <c r="I127" s="7"/>
      <c r="J127" s="7"/>
      <c r="K127" s="7"/>
      <c r="L127" s="7"/>
      <c r="M127" s="7"/>
      <c r="N127" s="7">
        <v>0</v>
      </c>
      <c r="O127" s="7">
        <v>6605.5</v>
      </c>
      <c r="P127" s="7">
        <f>N127+O127</f>
        <v>6605.5</v>
      </c>
      <c r="Q127" s="7">
        <v>0</v>
      </c>
    </row>
    <row r="128" spans="1:17" ht="16.5">
      <c r="A128" s="25" t="s">
        <v>145</v>
      </c>
      <c r="B128" s="74" t="s">
        <v>524</v>
      </c>
      <c r="C128" s="6"/>
      <c r="D128" s="6"/>
      <c r="E128" s="6"/>
      <c r="F128" s="7"/>
      <c r="G128" s="7"/>
      <c r="H128" s="7"/>
      <c r="I128" s="7"/>
      <c r="J128" s="7"/>
      <c r="K128" s="7"/>
      <c r="L128" s="7"/>
      <c r="M128" s="7"/>
      <c r="N128" s="42">
        <f>N129</f>
        <v>0</v>
      </c>
      <c r="O128" s="113">
        <f>O129</f>
        <v>347.7</v>
      </c>
      <c r="P128" s="42">
        <f>P129</f>
        <v>347.7</v>
      </c>
      <c r="Q128" s="42">
        <f>Q129</f>
        <v>0</v>
      </c>
    </row>
    <row r="129" spans="1:17" ht="16.5">
      <c r="A129" s="26" t="s">
        <v>99</v>
      </c>
      <c r="B129" s="122" t="s">
        <v>524</v>
      </c>
      <c r="C129" s="20" t="s">
        <v>98</v>
      </c>
      <c r="D129" s="20" t="s">
        <v>10</v>
      </c>
      <c r="E129" s="20" t="s">
        <v>15</v>
      </c>
      <c r="F129" s="7"/>
      <c r="G129" s="7"/>
      <c r="H129" s="7"/>
      <c r="I129" s="7"/>
      <c r="J129" s="7"/>
      <c r="K129" s="7"/>
      <c r="L129" s="7"/>
      <c r="M129" s="7"/>
      <c r="N129" s="7">
        <v>0</v>
      </c>
      <c r="O129" s="7">
        <v>347.7</v>
      </c>
      <c r="P129" s="7">
        <f>N129+O129</f>
        <v>347.7</v>
      </c>
      <c r="Q129" s="7">
        <v>0</v>
      </c>
    </row>
    <row r="130" spans="1:17" ht="49.5">
      <c r="A130" s="27" t="s">
        <v>302</v>
      </c>
      <c r="B130" s="13" t="s">
        <v>184</v>
      </c>
      <c r="C130" s="13"/>
      <c r="D130" s="13"/>
      <c r="E130" s="13"/>
      <c r="F130" s="14">
        <f aca="true" t="shared" si="58" ref="F130:L130">F131+F133+F135</f>
        <v>2761</v>
      </c>
      <c r="G130" s="14">
        <f t="shared" si="58"/>
        <v>74</v>
      </c>
      <c r="H130" s="14">
        <f t="shared" si="58"/>
        <v>2835</v>
      </c>
      <c r="I130" s="14">
        <f t="shared" si="58"/>
        <v>-74</v>
      </c>
      <c r="J130" s="14">
        <f t="shared" si="58"/>
        <v>2761</v>
      </c>
      <c r="K130" s="14">
        <f t="shared" si="58"/>
        <v>0</v>
      </c>
      <c r="L130" s="14">
        <f t="shared" si="58"/>
        <v>2761</v>
      </c>
      <c r="M130" s="14">
        <f>M131+M133+M135</f>
        <v>0</v>
      </c>
      <c r="N130" s="14">
        <f>N131+N133+N135</f>
        <v>2761</v>
      </c>
      <c r="O130" s="14">
        <f>O131+O133+O135</f>
        <v>0</v>
      </c>
      <c r="P130" s="14">
        <f>P131+P133+P135</f>
        <v>2761</v>
      </c>
      <c r="Q130" s="14">
        <f>Q131+Q133+Q135</f>
        <v>146.1</v>
      </c>
    </row>
    <row r="131" spans="1:17" ht="16.5">
      <c r="A131" s="30" t="s">
        <v>48</v>
      </c>
      <c r="B131" s="31" t="s">
        <v>264</v>
      </c>
      <c r="C131" s="31"/>
      <c r="D131" s="31"/>
      <c r="E131" s="31"/>
      <c r="F131" s="42">
        <f aca="true" t="shared" si="59" ref="F131:Q131">F132</f>
        <v>2500</v>
      </c>
      <c r="G131" s="113">
        <f t="shared" si="59"/>
        <v>0</v>
      </c>
      <c r="H131" s="42">
        <f t="shared" si="59"/>
        <v>2500</v>
      </c>
      <c r="I131" s="113">
        <f t="shared" si="59"/>
        <v>0</v>
      </c>
      <c r="J131" s="42">
        <f t="shared" si="59"/>
        <v>2500</v>
      </c>
      <c r="K131" s="113">
        <f t="shared" si="59"/>
        <v>0</v>
      </c>
      <c r="L131" s="42">
        <f t="shared" si="59"/>
        <v>2500</v>
      </c>
      <c r="M131" s="113">
        <f t="shared" si="59"/>
        <v>0</v>
      </c>
      <c r="N131" s="42">
        <f t="shared" si="59"/>
        <v>2500</v>
      </c>
      <c r="O131" s="113">
        <f t="shared" si="59"/>
        <v>0</v>
      </c>
      <c r="P131" s="42">
        <f t="shared" si="59"/>
        <v>2500</v>
      </c>
      <c r="Q131" s="42">
        <f t="shared" si="59"/>
        <v>0</v>
      </c>
    </row>
    <row r="132" spans="1:17" ht="33">
      <c r="A132" s="121" t="s">
        <v>259</v>
      </c>
      <c r="B132" s="32" t="s">
        <v>264</v>
      </c>
      <c r="C132" s="32" t="s">
        <v>95</v>
      </c>
      <c r="D132" s="32" t="s">
        <v>8</v>
      </c>
      <c r="E132" s="32" t="s">
        <v>6</v>
      </c>
      <c r="F132" s="7">
        <v>2500</v>
      </c>
      <c r="G132" s="7"/>
      <c r="H132" s="7">
        <f>F132+G132</f>
        <v>2500</v>
      </c>
      <c r="I132" s="7"/>
      <c r="J132" s="7">
        <f>H132+I132</f>
        <v>2500</v>
      </c>
      <c r="K132" s="7"/>
      <c r="L132" s="7">
        <f>J132+K132</f>
        <v>2500</v>
      </c>
      <c r="M132" s="7"/>
      <c r="N132" s="7">
        <f>L132+M132</f>
        <v>2500</v>
      </c>
      <c r="O132" s="7"/>
      <c r="P132" s="7">
        <f>N132+O132</f>
        <v>2500</v>
      </c>
      <c r="Q132" s="7">
        <v>0</v>
      </c>
    </row>
    <row r="133" spans="1:17" ht="16.5">
      <c r="A133" s="25" t="s">
        <v>145</v>
      </c>
      <c r="B133" s="20" t="s">
        <v>185</v>
      </c>
      <c r="C133" s="20"/>
      <c r="D133" s="20"/>
      <c r="E133" s="20"/>
      <c r="F133" s="42">
        <f aca="true" t="shared" si="60" ref="F133:Q133">F134</f>
        <v>200</v>
      </c>
      <c r="G133" s="113">
        <f t="shared" si="60"/>
        <v>74</v>
      </c>
      <c r="H133" s="42">
        <f t="shared" si="60"/>
        <v>274</v>
      </c>
      <c r="I133" s="113">
        <f t="shared" si="60"/>
        <v>-74</v>
      </c>
      <c r="J133" s="42">
        <f t="shared" si="60"/>
        <v>200</v>
      </c>
      <c r="K133" s="113">
        <f t="shared" si="60"/>
        <v>0</v>
      </c>
      <c r="L133" s="42">
        <f t="shared" si="60"/>
        <v>200</v>
      </c>
      <c r="M133" s="113">
        <f t="shared" si="60"/>
        <v>0</v>
      </c>
      <c r="N133" s="42">
        <f t="shared" si="60"/>
        <v>200</v>
      </c>
      <c r="O133" s="113">
        <f t="shared" si="60"/>
        <v>0</v>
      </c>
      <c r="P133" s="42">
        <f t="shared" si="60"/>
        <v>200</v>
      </c>
      <c r="Q133" s="42">
        <f t="shared" si="60"/>
        <v>100</v>
      </c>
    </row>
    <row r="134" spans="1:17" ht="33">
      <c r="A134" s="121" t="s">
        <v>259</v>
      </c>
      <c r="B134" s="6" t="s">
        <v>185</v>
      </c>
      <c r="C134" s="6" t="s">
        <v>95</v>
      </c>
      <c r="D134" s="6" t="s">
        <v>8</v>
      </c>
      <c r="E134" s="6" t="s">
        <v>6</v>
      </c>
      <c r="F134" s="7">
        <v>200</v>
      </c>
      <c r="G134" s="7">
        <v>74</v>
      </c>
      <c r="H134" s="7">
        <f>F134+G134</f>
        <v>274</v>
      </c>
      <c r="I134" s="7">
        <v>-74</v>
      </c>
      <c r="J134" s="7">
        <f>H134+I134</f>
        <v>200</v>
      </c>
      <c r="K134" s="7"/>
      <c r="L134" s="7">
        <f>J134+K134</f>
        <v>200</v>
      </c>
      <c r="M134" s="7"/>
      <c r="N134" s="7">
        <f>L134+M134</f>
        <v>200</v>
      </c>
      <c r="O134" s="7"/>
      <c r="P134" s="7">
        <f>N134+O134</f>
        <v>200</v>
      </c>
      <c r="Q134" s="7">
        <v>100</v>
      </c>
    </row>
    <row r="135" spans="1:17" ht="17.25">
      <c r="A135" s="25" t="s">
        <v>265</v>
      </c>
      <c r="B135" s="74" t="s">
        <v>295</v>
      </c>
      <c r="C135" s="20"/>
      <c r="D135" s="20"/>
      <c r="E135" s="20"/>
      <c r="F135" s="21">
        <f aca="true" t="shared" si="61" ref="F135:Q135">F136</f>
        <v>61</v>
      </c>
      <c r="G135" s="112">
        <f t="shared" si="61"/>
        <v>0</v>
      </c>
      <c r="H135" s="21">
        <f t="shared" si="61"/>
        <v>61</v>
      </c>
      <c r="I135" s="112">
        <f t="shared" si="61"/>
        <v>0</v>
      </c>
      <c r="J135" s="21">
        <f t="shared" si="61"/>
        <v>61</v>
      </c>
      <c r="K135" s="112">
        <f t="shared" si="61"/>
        <v>0</v>
      </c>
      <c r="L135" s="21">
        <f t="shared" si="61"/>
        <v>61</v>
      </c>
      <c r="M135" s="112">
        <f t="shared" si="61"/>
        <v>0</v>
      </c>
      <c r="N135" s="21">
        <f t="shared" si="61"/>
        <v>61</v>
      </c>
      <c r="O135" s="112">
        <f t="shared" si="61"/>
        <v>0</v>
      </c>
      <c r="P135" s="21">
        <f t="shared" si="61"/>
        <v>61</v>
      </c>
      <c r="Q135" s="21">
        <f t="shared" si="61"/>
        <v>46.1</v>
      </c>
    </row>
    <row r="136" spans="1:17" s="37" customFormat="1" ht="33">
      <c r="A136" s="121" t="s">
        <v>259</v>
      </c>
      <c r="B136" s="78" t="s">
        <v>295</v>
      </c>
      <c r="C136" s="6" t="s">
        <v>95</v>
      </c>
      <c r="D136" s="6" t="s">
        <v>7</v>
      </c>
      <c r="E136" s="6" t="s">
        <v>8</v>
      </c>
      <c r="F136" s="7">
        <v>61</v>
      </c>
      <c r="G136" s="7"/>
      <c r="H136" s="7">
        <f>F136+G136</f>
        <v>61</v>
      </c>
      <c r="I136" s="7"/>
      <c r="J136" s="7">
        <f>H136+I136</f>
        <v>61</v>
      </c>
      <c r="K136" s="7"/>
      <c r="L136" s="7">
        <f>J136+K136</f>
        <v>61</v>
      </c>
      <c r="M136" s="7"/>
      <c r="N136" s="7">
        <f>L136+M136</f>
        <v>61</v>
      </c>
      <c r="O136" s="7"/>
      <c r="P136" s="7">
        <f>N136+O136</f>
        <v>61</v>
      </c>
      <c r="Q136" s="7">
        <v>46.1</v>
      </c>
    </row>
    <row r="137" spans="1:17" s="37" customFormat="1" ht="49.5">
      <c r="A137" s="76" t="s">
        <v>438</v>
      </c>
      <c r="B137" s="72" t="s">
        <v>380</v>
      </c>
      <c r="C137" s="13"/>
      <c r="D137" s="13"/>
      <c r="E137" s="13"/>
      <c r="F137" s="14">
        <f aca="true" t="shared" si="62" ref="F137:L137">F147+F150+F153+F156+F159+F162+F165+F168+F171</f>
        <v>0</v>
      </c>
      <c r="G137" s="14">
        <f t="shared" si="62"/>
        <v>12707.1</v>
      </c>
      <c r="H137" s="14">
        <f t="shared" si="62"/>
        <v>12707.1</v>
      </c>
      <c r="I137" s="14">
        <f t="shared" si="62"/>
        <v>140.30000000000075</v>
      </c>
      <c r="J137" s="14">
        <f t="shared" si="62"/>
        <v>12847.4</v>
      </c>
      <c r="K137" s="14">
        <f t="shared" si="62"/>
        <v>0</v>
      </c>
      <c r="L137" s="14">
        <f t="shared" si="62"/>
        <v>12847.4</v>
      </c>
      <c r="M137" s="14">
        <f>M147+M150+M153+M156+M159+M162+M165+M168+M171</f>
        <v>0</v>
      </c>
      <c r="N137" s="14">
        <f>N147+N150+N153+N156+N159+N162+N165+N168+N171+N138+N141+N144</f>
        <v>12847.4</v>
      </c>
      <c r="O137" s="14">
        <f>O147+O150+O153+O156+O159+O162+O165+O168+O171+O138+O141+O144</f>
        <v>110.50000000000108</v>
      </c>
      <c r="P137" s="14">
        <f>P147+P150+P153+P156+P159+P162+P165+P168+P171+P138+P141+P144</f>
        <v>12957.900000000001</v>
      </c>
      <c r="Q137" s="14">
        <f>Q147+Q150+Q153+Q156+Q159+Q162+Q165+Q168+Q171+Q138+Q141+Q144</f>
        <v>5228.8</v>
      </c>
    </row>
    <row r="138" spans="1:17" s="37" customFormat="1" ht="33">
      <c r="A138" s="125" t="s">
        <v>501</v>
      </c>
      <c r="B138" s="74" t="s">
        <v>499</v>
      </c>
      <c r="C138" s="13"/>
      <c r="D138" s="13"/>
      <c r="E138" s="13"/>
      <c r="F138" s="14"/>
      <c r="G138" s="14"/>
      <c r="H138" s="14"/>
      <c r="I138" s="14"/>
      <c r="J138" s="14"/>
      <c r="K138" s="14"/>
      <c r="L138" s="14"/>
      <c r="M138" s="14"/>
      <c r="N138" s="21">
        <f aca="true" t="shared" si="63" ref="N138:Q145">N139</f>
        <v>0</v>
      </c>
      <c r="O138" s="21">
        <f t="shared" si="63"/>
        <v>3926</v>
      </c>
      <c r="P138" s="21">
        <f t="shared" si="63"/>
        <v>3732.1</v>
      </c>
      <c r="Q138" s="21">
        <f t="shared" si="63"/>
        <v>2149.1</v>
      </c>
    </row>
    <row r="139" spans="1:17" s="37" customFormat="1" ht="16.5">
      <c r="A139" s="125" t="s">
        <v>410</v>
      </c>
      <c r="B139" s="74" t="s">
        <v>500</v>
      </c>
      <c r="C139" s="13"/>
      <c r="D139" s="13"/>
      <c r="E139" s="13"/>
      <c r="F139" s="14"/>
      <c r="G139" s="14"/>
      <c r="H139" s="14"/>
      <c r="I139" s="14"/>
      <c r="J139" s="14"/>
      <c r="K139" s="14"/>
      <c r="L139" s="14"/>
      <c r="M139" s="14"/>
      <c r="N139" s="21">
        <f t="shared" si="63"/>
        <v>0</v>
      </c>
      <c r="O139" s="21">
        <f t="shared" si="63"/>
        <v>3926</v>
      </c>
      <c r="P139" s="21">
        <f t="shared" si="63"/>
        <v>3732.1</v>
      </c>
      <c r="Q139" s="21">
        <f t="shared" si="63"/>
        <v>2149.1</v>
      </c>
    </row>
    <row r="140" spans="1:17" s="37" customFormat="1" ht="33">
      <c r="A140" s="121" t="s">
        <v>259</v>
      </c>
      <c r="B140" s="75" t="s">
        <v>500</v>
      </c>
      <c r="C140" s="6" t="s">
        <v>95</v>
      </c>
      <c r="D140" s="6" t="s">
        <v>8</v>
      </c>
      <c r="E140" s="6" t="s">
        <v>6</v>
      </c>
      <c r="F140" s="14"/>
      <c r="G140" s="14"/>
      <c r="H140" s="14"/>
      <c r="I140" s="14"/>
      <c r="J140" s="14"/>
      <c r="K140" s="14"/>
      <c r="L140" s="14"/>
      <c r="M140" s="14"/>
      <c r="N140" s="7">
        <v>0</v>
      </c>
      <c r="O140" s="7">
        <v>3926</v>
      </c>
      <c r="P140" s="7">
        <v>3732.1</v>
      </c>
      <c r="Q140" s="7">
        <v>2149.1</v>
      </c>
    </row>
    <row r="141" spans="1:17" s="37" customFormat="1" ht="33">
      <c r="A141" s="125" t="s">
        <v>504</v>
      </c>
      <c r="B141" s="74" t="s">
        <v>502</v>
      </c>
      <c r="C141" s="6"/>
      <c r="D141" s="6"/>
      <c r="E141" s="6"/>
      <c r="F141" s="14"/>
      <c r="G141" s="14"/>
      <c r="H141" s="14"/>
      <c r="I141" s="14"/>
      <c r="J141" s="14"/>
      <c r="K141" s="14"/>
      <c r="L141" s="14"/>
      <c r="M141" s="14"/>
      <c r="N141" s="21">
        <f t="shared" si="63"/>
        <v>0</v>
      </c>
      <c r="O141" s="21">
        <f t="shared" si="63"/>
        <v>8667.2</v>
      </c>
      <c r="P141" s="21">
        <f t="shared" si="63"/>
        <v>8861.1</v>
      </c>
      <c r="Q141" s="21">
        <f t="shared" si="63"/>
        <v>2715</v>
      </c>
    </row>
    <row r="142" spans="1:17" s="37" customFormat="1" ht="16.5">
      <c r="A142" s="125" t="s">
        <v>410</v>
      </c>
      <c r="B142" s="74" t="s">
        <v>503</v>
      </c>
      <c r="C142" s="6"/>
      <c r="D142" s="6"/>
      <c r="E142" s="6"/>
      <c r="F142" s="14"/>
      <c r="G142" s="14"/>
      <c r="H142" s="14"/>
      <c r="I142" s="14"/>
      <c r="J142" s="14"/>
      <c r="K142" s="14"/>
      <c r="L142" s="14"/>
      <c r="M142" s="14"/>
      <c r="N142" s="21">
        <f t="shared" si="63"/>
        <v>0</v>
      </c>
      <c r="O142" s="21">
        <f t="shared" si="63"/>
        <v>8667.2</v>
      </c>
      <c r="P142" s="21">
        <f t="shared" si="63"/>
        <v>8861.1</v>
      </c>
      <c r="Q142" s="21">
        <f t="shared" si="63"/>
        <v>2715</v>
      </c>
    </row>
    <row r="143" spans="1:17" s="37" customFormat="1" ht="33">
      <c r="A143" s="121" t="s">
        <v>259</v>
      </c>
      <c r="B143" s="75" t="s">
        <v>503</v>
      </c>
      <c r="C143" s="6" t="s">
        <v>95</v>
      </c>
      <c r="D143" s="6" t="s">
        <v>8</v>
      </c>
      <c r="E143" s="6" t="s">
        <v>6</v>
      </c>
      <c r="F143" s="14"/>
      <c r="G143" s="14"/>
      <c r="H143" s="14"/>
      <c r="I143" s="14"/>
      <c r="J143" s="14"/>
      <c r="K143" s="14"/>
      <c r="L143" s="14"/>
      <c r="M143" s="14"/>
      <c r="N143" s="7">
        <v>0</v>
      </c>
      <c r="O143" s="7">
        <v>8667.2</v>
      </c>
      <c r="P143" s="7">
        <v>8861.1</v>
      </c>
      <c r="Q143" s="7">
        <v>2715</v>
      </c>
    </row>
    <row r="144" spans="1:17" s="37" customFormat="1" ht="16.5">
      <c r="A144" s="125" t="s">
        <v>495</v>
      </c>
      <c r="B144" s="74" t="s">
        <v>497</v>
      </c>
      <c r="C144" s="6"/>
      <c r="D144" s="6"/>
      <c r="E144" s="6"/>
      <c r="F144" s="14"/>
      <c r="G144" s="14"/>
      <c r="H144" s="14"/>
      <c r="I144" s="14"/>
      <c r="J144" s="14"/>
      <c r="K144" s="14"/>
      <c r="L144" s="14"/>
      <c r="M144" s="14"/>
      <c r="N144" s="21">
        <f t="shared" si="63"/>
        <v>0</v>
      </c>
      <c r="O144" s="21">
        <f t="shared" si="63"/>
        <v>364.7</v>
      </c>
      <c r="P144" s="21">
        <f t="shared" si="63"/>
        <v>364.7</v>
      </c>
      <c r="Q144" s="21">
        <f t="shared" si="63"/>
        <v>364.7</v>
      </c>
    </row>
    <row r="145" spans="1:17" s="37" customFormat="1" ht="33">
      <c r="A145" s="125" t="s">
        <v>496</v>
      </c>
      <c r="B145" s="74" t="s">
        <v>498</v>
      </c>
      <c r="C145" s="6"/>
      <c r="D145" s="6"/>
      <c r="E145" s="6"/>
      <c r="F145" s="14"/>
      <c r="G145" s="14"/>
      <c r="H145" s="14"/>
      <c r="I145" s="14"/>
      <c r="J145" s="14"/>
      <c r="K145" s="14"/>
      <c r="L145" s="14"/>
      <c r="M145" s="14"/>
      <c r="N145" s="21">
        <f t="shared" si="63"/>
        <v>0</v>
      </c>
      <c r="O145" s="21">
        <f t="shared" si="63"/>
        <v>364.7</v>
      </c>
      <c r="P145" s="21">
        <f t="shared" si="63"/>
        <v>364.7</v>
      </c>
      <c r="Q145" s="21">
        <f t="shared" si="63"/>
        <v>364.7</v>
      </c>
    </row>
    <row r="146" spans="1:17" s="37" customFormat="1" ht="33">
      <c r="A146" s="121" t="s">
        <v>259</v>
      </c>
      <c r="B146" s="75" t="s">
        <v>498</v>
      </c>
      <c r="C146" s="6" t="s">
        <v>95</v>
      </c>
      <c r="D146" s="6" t="s">
        <v>8</v>
      </c>
      <c r="E146" s="6" t="s">
        <v>8</v>
      </c>
      <c r="F146" s="14"/>
      <c r="G146" s="14"/>
      <c r="H146" s="14"/>
      <c r="I146" s="14"/>
      <c r="J146" s="14"/>
      <c r="K146" s="14"/>
      <c r="L146" s="14"/>
      <c r="M146" s="14"/>
      <c r="N146" s="7">
        <v>0</v>
      </c>
      <c r="O146" s="7">
        <v>364.7</v>
      </c>
      <c r="P146" s="7">
        <f>N146+O146</f>
        <v>364.7</v>
      </c>
      <c r="Q146" s="7">
        <v>364.7</v>
      </c>
    </row>
    <row r="147" spans="1:17" s="37" customFormat="1" ht="33" hidden="1">
      <c r="A147" s="125" t="s">
        <v>397</v>
      </c>
      <c r="B147" s="74" t="s">
        <v>381</v>
      </c>
      <c r="C147" s="6"/>
      <c r="D147" s="6"/>
      <c r="E147" s="6"/>
      <c r="F147" s="21">
        <f aca="true" t="shared" si="64" ref="F147:Q162">F148</f>
        <v>0</v>
      </c>
      <c r="G147" s="21">
        <f t="shared" si="64"/>
        <v>0</v>
      </c>
      <c r="H147" s="21">
        <f t="shared" si="64"/>
        <v>0</v>
      </c>
      <c r="I147" s="21">
        <f t="shared" si="64"/>
        <v>38.6</v>
      </c>
      <c r="J147" s="21">
        <f t="shared" si="64"/>
        <v>38.6</v>
      </c>
      <c r="K147" s="21">
        <f t="shared" si="64"/>
        <v>0</v>
      </c>
      <c r="L147" s="21">
        <f t="shared" si="64"/>
        <v>38.6</v>
      </c>
      <c r="M147" s="21">
        <f t="shared" si="64"/>
        <v>0</v>
      </c>
      <c r="N147" s="21">
        <f t="shared" si="64"/>
        <v>38.6</v>
      </c>
      <c r="O147" s="21">
        <f t="shared" si="64"/>
        <v>-38.6</v>
      </c>
      <c r="P147" s="21">
        <f t="shared" si="64"/>
        <v>0</v>
      </c>
      <c r="Q147" s="21">
        <f t="shared" si="64"/>
        <v>0</v>
      </c>
    </row>
    <row r="148" spans="1:17" s="37" customFormat="1" ht="33" hidden="1">
      <c r="A148" s="125" t="s">
        <v>396</v>
      </c>
      <c r="B148" s="74" t="s">
        <v>384</v>
      </c>
      <c r="C148" s="6"/>
      <c r="D148" s="6"/>
      <c r="E148" s="6"/>
      <c r="F148" s="21">
        <f t="shared" si="64"/>
        <v>0</v>
      </c>
      <c r="G148" s="21">
        <f t="shared" si="64"/>
        <v>0</v>
      </c>
      <c r="H148" s="21">
        <f t="shared" si="64"/>
        <v>0</v>
      </c>
      <c r="I148" s="21">
        <f t="shared" si="64"/>
        <v>38.6</v>
      </c>
      <c r="J148" s="21">
        <f t="shared" si="64"/>
        <v>38.6</v>
      </c>
      <c r="K148" s="21">
        <f t="shared" si="64"/>
        <v>0</v>
      </c>
      <c r="L148" s="21">
        <f t="shared" si="64"/>
        <v>38.6</v>
      </c>
      <c r="M148" s="21">
        <f t="shared" si="64"/>
        <v>0</v>
      </c>
      <c r="N148" s="21">
        <f t="shared" si="64"/>
        <v>38.6</v>
      </c>
      <c r="O148" s="21">
        <f t="shared" si="64"/>
        <v>-38.6</v>
      </c>
      <c r="P148" s="21">
        <f t="shared" si="64"/>
        <v>0</v>
      </c>
      <c r="Q148" s="21">
        <f t="shared" si="64"/>
        <v>0</v>
      </c>
    </row>
    <row r="149" spans="1:17" s="37" customFormat="1" ht="33" hidden="1">
      <c r="A149" s="121" t="s">
        <v>259</v>
      </c>
      <c r="B149" s="75" t="s">
        <v>384</v>
      </c>
      <c r="C149" s="6" t="s">
        <v>95</v>
      </c>
      <c r="D149" s="6" t="s">
        <v>8</v>
      </c>
      <c r="E149" s="6" t="s">
        <v>6</v>
      </c>
      <c r="F149" s="7"/>
      <c r="G149" s="7"/>
      <c r="H149" s="7">
        <f>F149+G149</f>
        <v>0</v>
      </c>
      <c r="I149" s="7">
        <f>38.5+0.1</f>
        <v>38.6</v>
      </c>
      <c r="J149" s="7">
        <f>H149+I149</f>
        <v>38.6</v>
      </c>
      <c r="K149" s="7"/>
      <c r="L149" s="7">
        <f>J149+K149</f>
        <v>38.6</v>
      </c>
      <c r="M149" s="7"/>
      <c r="N149" s="7">
        <f>L149+M149</f>
        <v>38.6</v>
      </c>
      <c r="O149" s="7">
        <v>-38.6</v>
      </c>
      <c r="P149" s="7">
        <f>N149+O149</f>
        <v>0</v>
      </c>
      <c r="Q149" s="7">
        <v>0</v>
      </c>
    </row>
    <row r="150" spans="1:17" s="37" customFormat="1" ht="33" hidden="1">
      <c r="A150" s="125" t="s">
        <v>398</v>
      </c>
      <c r="B150" s="74" t="s">
        <v>382</v>
      </c>
      <c r="C150" s="6"/>
      <c r="D150" s="6"/>
      <c r="E150" s="6"/>
      <c r="F150" s="21">
        <f t="shared" si="64"/>
        <v>0</v>
      </c>
      <c r="G150" s="21">
        <f t="shared" si="64"/>
        <v>1235.6</v>
      </c>
      <c r="H150" s="21">
        <f t="shared" si="64"/>
        <v>1235.6</v>
      </c>
      <c r="I150" s="21">
        <f t="shared" si="64"/>
        <v>-966.2</v>
      </c>
      <c r="J150" s="21">
        <f t="shared" si="64"/>
        <v>269.39999999999986</v>
      </c>
      <c r="K150" s="21">
        <f t="shared" si="64"/>
        <v>0</v>
      </c>
      <c r="L150" s="21">
        <f t="shared" si="64"/>
        <v>269.39999999999986</v>
      </c>
      <c r="M150" s="21">
        <f t="shared" si="64"/>
        <v>0</v>
      </c>
      <c r="N150" s="21">
        <f t="shared" si="64"/>
        <v>269.39999999999986</v>
      </c>
      <c r="O150" s="21">
        <f t="shared" si="64"/>
        <v>-269.4</v>
      </c>
      <c r="P150" s="21">
        <f t="shared" si="64"/>
        <v>0</v>
      </c>
      <c r="Q150" s="21">
        <f t="shared" si="64"/>
        <v>0</v>
      </c>
    </row>
    <row r="151" spans="1:17" s="37" customFormat="1" ht="33" customHeight="1" hidden="1">
      <c r="A151" s="125" t="s">
        <v>393</v>
      </c>
      <c r="B151" s="74" t="s">
        <v>473</v>
      </c>
      <c r="C151" s="6"/>
      <c r="D151" s="6"/>
      <c r="E151" s="6"/>
      <c r="F151" s="21">
        <f t="shared" si="64"/>
        <v>0</v>
      </c>
      <c r="G151" s="21">
        <f t="shared" si="64"/>
        <v>1235.6</v>
      </c>
      <c r="H151" s="21">
        <f t="shared" si="64"/>
        <v>1235.6</v>
      </c>
      <c r="I151" s="21">
        <f t="shared" si="64"/>
        <v>-966.2</v>
      </c>
      <c r="J151" s="21">
        <f t="shared" si="64"/>
        <v>269.39999999999986</v>
      </c>
      <c r="K151" s="21">
        <f t="shared" si="64"/>
        <v>0</v>
      </c>
      <c r="L151" s="21">
        <f t="shared" si="64"/>
        <v>269.39999999999986</v>
      </c>
      <c r="M151" s="21">
        <f t="shared" si="64"/>
        <v>0</v>
      </c>
      <c r="N151" s="21">
        <f t="shared" si="64"/>
        <v>269.39999999999986</v>
      </c>
      <c r="O151" s="21">
        <f t="shared" si="64"/>
        <v>-269.4</v>
      </c>
      <c r="P151" s="21">
        <f t="shared" si="64"/>
        <v>0</v>
      </c>
      <c r="Q151" s="21">
        <f t="shared" si="64"/>
        <v>0</v>
      </c>
    </row>
    <row r="152" spans="1:17" s="37" customFormat="1" ht="33" hidden="1">
      <c r="A152" s="121" t="s">
        <v>259</v>
      </c>
      <c r="B152" s="75" t="s">
        <v>473</v>
      </c>
      <c r="C152" s="6" t="s">
        <v>95</v>
      </c>
      <c r="D152" s="6" t="s">
        <v>8</v>
      </c>
      <c r="E152" s="6" t="s">
        <v>6</v>
      </c>
      <c r="F152" s="7"/>
      <c r="G152" s="7">
        <v>1235.6</v>
      </c>
      <c r="H152" s="7">
        <f>F152+G152</f>
        <v>1235.6</v>
      </c>
      <c r="I152" s="7">
        <v>-966.2</v>
      </c>
      <c r="J152" s="7">
        <f>H152+I152</f>
        <v>269.39999999999986</v>
      </c>
      <c r="K152" s="7"/>
      <c r="L152" s="7">
        <f>J152+K152</f>
        <v>269.39999999999986</v>
      </c>
      <c r="M152" s="7"/>
      <c r="N152" s="7">
        <f>L152+M152</f>
        <v>269.39999999999986</v>
      </c>
      <c r="O152" s="7">
        <v>-269.4</v>
      </c>
      <c r="P152" s="7">
        <f>N152+O152</f>
        <v>0</v>
      </c>
      <c r="Q152" s="7">
        <v>0</v>
      </c>
    </row>
    <row r="153" spans="1:17" s="37" customFormat="1" ht="33" hidden="1">
      <c r="A153" s="125" t="s">
        <v>399</v>
      </c>
      <c r="B153" s="74" t="s">
        <v>383</v>
      </c>
      <c r="C153" s="6"/>
      <c r="D153" s="6"/>
      <c r="E153" s="6"/>
      <c r="F153" s="21">
        <f t="shared" si="64"/>
        <v>0</v>
      </c>
      <c r="G153" s="21">
        <f t="shared" si="64"/>
        <v>11120.4</v>
      </c>
      <c r="H153" s="21">
        <f t="shared" si="64"/>
        <v>11120.4</v>
      </c>
      <c r="I153" s="21">
        <f t="shared" si="64"/>
        <v>-7541.2</v>
      </c>
      <c r="J153" s="21">
        <f t="shared" si="64"/>
        <v>3579.2</v>
      </c>
      <c r="K153" s="21">
        <f t="shared" si="64"/>
        <v>0</v>
      </c>
      <c r="L153" s="21">
        <f t="shared" si="64"/>
        <v>3579.2</v>
      </c>
      <c r="M153" s="21">
        <f t="shared" si="64"/>
        <v>0</v>
      </c>
      <c r="N153" s="21">
        <f t="shared" si="64"/>
        <v>3579.2</v>
      </c>
      <c r="O153" s="21">
        <f t="shared" si="64"/>
        <v>-3579.2</v>
      </c>
      <c r="P153" s="21">
        <f t="shared" si="64"/>
        <v>0</v>
      </c>
      <c r="Q153" s="21">
        <f t="shared" si="64"/>
        <v>0</v>
      </c>
    </row>
    <row r="154" spans="1:17" s="37" customFormat="1" ht="29.25" customHeight="1" hidden="1">
      <c r="A154" s="125" t="s">
        <v>393</v>
      </c>
      <c r="B154" s="74" t="s">
        <v>474</v>
      </c>
      <c r="C154" s="6"/>
      <c r="D154" s="6"/>
      <c r="E154" s="6"/>
      <c r="F154" s="21">
        <f t="shared" si="64"/>
        <v>0</v>
      </c>
      <c r="G154" s="21">
        <f t="shared" si="64"/>
        <v>11120.4</v>
      </c>
      <c r="H154" s="21">
        <f t="shared" si="64"/>
        <v>11120.4</v>
      </c>
      <c r="I154" s="21">
        <f t="shared" si="64"/>
        <v>-7541.2</v>
      </c>
      <c r="J154" s="21">
        <f t="shared" si="64"/>
        <v>3579.2</v>
      </c>
      <c r="K154" s="21">
        <f t="shared" si="64"/>
        <v>0</v>
      </c>
      <c r="L154" s="21">
        <f t="shared" si="64"/>
        <v>3579.2</v>
      </c>
      <c r="M154" s="21">
        <f t="shared" si="64"/>
        <v>0</v>
      </c>
      <c r="N154" s="21">
        <f t="shared" si="64"/>
        <v>3579.2</v>
      </c>
      <c r="O154" s="21">
        <f t="shared" si="64"/>
        <v>-3579.2</v>
      </c>
      <c r="P154" s="21">
        <f t="shared" si="64"/>
        <v>0</v>
      </c>
      <c r="Q154" s="21">
        <f t="shared" si="64"/>
        <v>0</v>
      </c>
    </row>
    <row r="155" spans="1:17" s="37" customFormat="1" ht="33" hidden="1">
      <c r="A155" s="121" t="s">
        <v>259</v>
      </c>
      <c r="B155" s="75" t="s">
        <v>474</v>
      </c>
      <c r="C155" s="6" t="s">
        <v>95</v>
      </c>
      <c r="D155" s="6" t="s">
        <v>8</v>
      </c>
      <c r="E155" s="6" t="s">
        <v>6</v>
      </c>
      <c r="F155" s="7"/>
      <c r="G155" s="7">
        <v>11120.4</v>
      </c>
      <c r="H155" s="7">
        <f>F155+G155</f>
        <v>11120.4</v>
      </c>
      <c r="I155" s="7">
        <v>-7541.2</v>
      </c>
      <c r="J155" s="7">
        <f>H155+I155</f>
        <v>3579.2</v>
      </c>
      <c r="K155" s="7"/>
      <c r="L155" s="7">
        <f>J155+K155</f>
        <v>3579.2</v>
      </c>
      <c r="M155" s="7"/>
      <c r="N155" s="7">
        <f>L155+M155</f>
        <v>3579.2</v>
      </c>
      <c r="O155" s="7">
        <v>-3579.2</v>
      </c>
      <c r="P155" s="7">
        <f>N155+O155</f>
        <v>0</v>
      </c>
      <c r="Q155" s="7">
        <v>0</v>
      </c>
    </row>
    <row r="156" spans="1:17" s="37" customFormat="1" ht="49.5" hidden="1">
      <c r="A156" s="125" t="s">
        <v>471</v>
      </c>
      <c r="B156" s="74" t="s">
        <v>385</v>
      </c>
      <c r="C156" s="6"/>
      <c r="D156" s="6"/>
      <c r="E156" s="6"/>
      <c r="F156" s="21">
        <f t="shared" si="64"/>
        <v>0</v>
      </c>
      <c r="G156" s="21">
        <f t="shared" si="64"/>
        <v>0</v>
      </c>
      <c r="H156" s="21">
        <f t="shared" si="64"/>
        <v>0</v>
      </c>
      <c r="I156" s="21">
        <f t="shared" si="64"/>
        <v>91.6</v>
      </c>
      <c r="J156" s="21">
        <f t="shared" si="64"/>
        <v>91.6</v>
      </c>
      <c r="K156" s="21">
        <f t="shared" si="64"/>
        <v>0</v>
      </c>
      <c r="L156" s="21">
        <f t="shared" si="64"/>
        <v>91.6</v>
      </c>
      <c r="M156" s="21">
        <f t="shared" si="64"/>
        <v>0</v>
      </c>
      <c r="N156" s="21">
        <f t="shared" si="64"/>
        <v>91.6</v>
      </c>
      <c r="O156" s="21">
        <f t="shared" si="64"/>
        <v>-91.6</v>
      </c>
      <c r="P156" s="21">
        <f t="shared" si="64"/>
        <v>0</v>
      </c>
      <c r="Q156" s="21">
        <f t="shared" si="64"/>
        <v>0</v>
      </c>
    </row>
    <row r="157" spans="1:17" s="37" customFormat="1" ht="33" hidden="1">
      <c r="A157" s="125" t="s">
        <v>396</v>
      </c>
      <c r="B157" s="74" t="s">
        <v>386</v>
      </c>
      <c r="C157" s="6"/>
      <c r="D157" s="6"/>
      <c r="E157" s="6"/>
      <c r="F157" s="21">
        <f t="shared" si="64"/>
        <v>0</v>
      </c>
      <c r="G157" s="21">
        <f t="shared" si="64"/>
        <v>0</v>
      </c>
      <c r="H157" s="21">
        <f t="shared" si="64"/>
        <v>0</v>
      </c>
      <c r="I157" s="21">
        <f t="shared" si="64"/>
        <v>91.6</v>
      </c>
      <c r="J157" s="21">
        <f t="shared" si="64"/>
        <v>91.6</v>
      </c>
      <c r="K157" s="21">
        <f t="shared" si="64"/>
        <v>0</v>
      </c>
      <c r="L157" s="21">
        <f t="shared" si="64"/>
        <v>91.6</v>
      </c>
      <c r="M157" s="21">
        <f t="shared" si="64"/>
        <v>0</v>
      </c>
      <c r="N157" s="21">
        <f t="shared" si="64"/>
        <v>91.6</v>
      </c>
      <c r="O157" s="21">
        <f t="shared" si="64"/>
        <v>-91.6</v>
      </c>
      <c r="P157" s="21">
        <f t="shared" si="64"/>
        <v>0</v>
      </c>
      <c r="Q157" s="21">
        <f t="shared" si="64"/>
        <v>0</v>
      </c>
    </row>
    <row r="158" spans="1:17" s="37" customFormat="1" ht="33" hidden="1">
      <c r="A158" s="121" t="s">
        <v>259</v>
      </c>
      <c r="B158" s="75" t="s">
        <v>386</v>
      </c>
      <c r="C158" s="6" t="s">
        <v>95</v>
      </c>
      <c r="D158" s="6" t="s">
        <v>8</v>
      </c>
      <c r="E158" s="6" t="s">
        <v>6</v>
      </c>
      <c r="F158" s="7"/>
      <c r="G158" s="7"/>
      <c r="H158" s="7">
        <f>F158+G158</f>
        <v>0</v>
      </c>
      <c r="I158" s="7">
        <v>91.6</v>
      </c>
      <c r="J158" s="7">
        <f>H158+I158</f>
        <v>91.6</v>
      </c>
      <c r="K158" s="7"/>
      <c r="L158" s="7">
        <f>J158+K158</f>
        <v>91.6</v>
      </c>
      <c r="M158" s="7"/>
      <c r="N158" s="7">
        <f>L158+M158</f>
        <v>91.6</v>
      </c>
      <c r="O158" s="7">
        <v>-91.6</v>
      </c>
      <c r="P158" s="7">
        <f>N158+O158</f>
        <v>0</v>
      </c>
      <c r="Q158" s="7">
        <v>0</v>
      </c>
    </row>
    <row r="159" spans="1:17" s="37" customFormat="1" ht="49.5" hidden="1">
      <c r="A159" s="125" t="s">
        <v>472</v>
      </c>
      <c r="B159" s="74" t="s">
        <v>387</v>
      </c>
      <c r="C159" s="6"/>
      <c r="D159" s="6"/>
      <c r="E159" s="6"/>
      <c r="F159" s="21">
        <f t="shared" si="64"/>
        <v>0</v>
      </c>
      <c r="G159" s="21">
        <f t="shared" si="64"/>
        <v>0</v>
      </c>
      <c r="H159" s="21">
        <f t="shared" si="64"/>
        <v>0</v>
      </c>
      <c r="I159" s="21">
        <f t="shared" si="64"/>
        <v>595.5</v>
      </c>
      <c r="J159" s="21">
        <f t="shared" si="64"/>
        <v>595.5</v>
      </c>
      <c r="K159" s="21">
        <f t="shared" si="64"/>
        <v>0</v>
      </c>
      <c r="L159" s="21">
        <f t="shared" si="64"/>
        <v>595.5</v>
      </c>
      <c r="M159" s="21">
        <f t="shared" si="64"/>
        <v>0</v>
      </c>
      <c r="N159" s="21">
        <f t="shared" si="64"/>
        <v>595.5</v>
      </c>
      <c r="O159" s="21">
        <f t="shared" si="64"/>
        <v>-595.5</v>
      </c>
      <c r="P159" s="21">
        <f t="shared" si="64"/>
        <v>0</v>
      </c>
      <c r="Q159" s="21">
        <f t="shared" si="64"/>
        <v>0</v>
      </c>
    </row>
    <row r="160" spans="1:17" s="37" customFormat="1" ht="31.5" customHeight="1" hidden="1">
      <c r="A160" s="125" t="s">
        <v>393</v>
      </c>
      <c r="B160" s="74" t="s">
        <v>475</v>
      </c>
      <c r="C160" s="6"/>
      <c r="D160" s="6"/>
      <c r="E160" s="6"/>
      <c r="F160" s="21">
        <f t="shared" si="64"/>
        <v>0</v>
      </c>
      <c r="G160" s="21">
        <f t="shared" si="64"/>
        <v>0</v>
      </c>
      <c r="H160" s="21">
        <f t="shared" si="64"/>
        <v>0</v>
      </c>
      <c r="I160" s="21">
        <f t="shared" si="64"/>
        <v>595.5</v>
      </c>
      <c r="J160" s="21">
        <f t="shared" si="64"/>
        <v>595.5</v>
      </c>
      <c r="K160" s="21">
        <f t="shared" si="64"/>
        <v>0</v>
      </c>
      <c r="L160" s="21">
        <f t="shared" si="64"/>
        <v>595.5</v>
      </c>
      <c r="M160" s="21">
        <f t="shared" si="64"/>
        <v>0</v>
      </c>
      <c r="N160" s="21">
        <f t="shared" si="64"/>
        <v>595.5</v>
      </c>
      <c r="O160" s="21">
        <f t="shared" si="64"/>
        <v>-595.5</v>
      </c>
      <c r="P160" s="21">
        <f t="shared" si="64"/>
        <v>0</v>
      </c>
      <c r="Q160" s="21">
        <f t="shared" si="64"/>
        <v>0</v>
      </c>
    </row>
    <row r="161" spans="1:17" s="37" customFormat="1" ht="33" hidden="1">
      <c r="A161" s="121" t="s">
        <v>259</v>
      </c>
      <c r="B161" s="75" t="s">
        <v>475</v>
      </c>
      <c r="C161" s="6" t="s">
        <v>95</v>
      </c>
      <c r="D161" s="6" t="s">
        <v>8</v>
      </c>
      <c r="E161" s="6" t="s">
        <v>6</v>
      </c>
      <c r="F161" s="7"/>
      <c r="G161" s="7"/>
      <c r="H161" s="7">
        <f>F161+G161</f>
        <v>0</v>
      </c>
      <c r="I161" s="7">
        <v>595.5</v>
      </c>
      <c r="J161" s="7">
        <f>H161+I161</f>
        <v>595.5</v>
      </c>
      <c r="K161" s="7"/>
      <c r="L161" s="7">
        <f>J161+K161</f>
        <v>595.5</v>
      </c>
      <c r="M161" s="7"/>
      <c r="N161" s="7">
        <f>L161+M161</f>
        <v>595.5</v>
      </c>
      <c r="O161" s="7">
        <v>-595.5</v>
      </c>
      <c r="P161" s="7">
        <f>N161+O161</f>
        <v>0</v>
      </c>
      <c r="Q161" s="7">
        <v>0</v>
      </c>
    </row>
    <row r="162" spans="1:17" s="37" customFormat="1" ht="49.5" hidden="1">
      <c r="A162" s="125" t="s">
        <v>470</v>
      </c>
      <c r="B162" s="74" t="s">
        <v>388</v>
      </c>
      <c r="C162" s="6"/>
      <c r="D162" s="6"/>
      <c r="E162" s="6"/>
      <c r="F162" s="21">
        <f t="shared" si="64"/>
        <v>0</v>
      </c>
      <c r="G162" s="21">
        <f t="shared" si="64"/>
        <v>0</v>
      </c>
      <c r="H162" s="21">
        <f t="shared" si="64"/>
        <v>0</v>
      </c>
      <c r="I162" s="21">
        <f t="shared" si="64"/>
        <v>7911.9</v>
      </c>
      <c r="J162" s="21">
        <f t="shared" si="64"/>
        <v>7911.9</v>
      </c>
      <c r="K162" s="21">
        <f t="shared" si="64"/>
        <v>0</v>
      </c>
      <c r="L162" s="21">
        <f t="shared" si="64"/>
        <v>7911.9</v>
      </c>
      <c r="M162" s="21">
        <f t="shared" si="64"/>
        <v>0</v>
      </c>
      <c r="N162" s="21">
        <f t="shared" si="64"/>
        <v>7911.9</v>
      </c>
      <c r="O162" s="21">
        <f t="shared" si="64"/>
        <v>-7911.9</v>
      </c>
      <c r="P162" s="21">
        <f t="shared" si="64"/>
        <v>0</v>
      </c>
      <c r="Q162" s="21">
        <f t="shared" si="64"/>
        <v>0</v>
      </c>
    </row>
    <row r="163" spans="1:17" s="37" customFormat="1" ht="33" hidden="1">
      <c r="A163" s="125" t="s">
        <v>393</v>
      </c>
      <c r="B163" s="74" t="s">
        <v>476</v>
      </c>
      <c r="C163" s="6"/>
      <c r="D163" s="6"/>
      <c r="E163" s="6"/>
      <c r="F163" s="21">
        <f aca="true" t="shared" si="65" ref="F163:Q163">F164</f>
        <v>0</v>
      </c>
      <c r="G163" s="21">
        <f t="shared" si="65"/>
        <v>0</v>
      </c>
      <c r="H163" s="21">
        <f t="shared" si="65"/>
        <v>0</v>
      </c>
      <c r="I163" s="21">
        <f t="shared" si="65"/>
        <v>7911.9</v>
      </c>
      <c r="J163" s="21">
        <f t="shared" si="65"/>
        <v>7911.9</v>
      </c>
      <c r="K163" s="21">
        <f t="shared" si="65"/>
        <v>0</v>
      </c>
      <c r="L163" s="21">
        <f t="shared" si="65"/>
        <v>7911.9</v>
      </c>
      <c r="M163" s="21">
        <f t="shared" si="65"/>
        <v>0</v>
      </c>
      <c r="N163" s="21">
        <f t="shared" si="65"/>
        <v>7911.9</v>
      </c>
      <c r="O163" s="21">
        <f t="shared" si="65"/>
        <v>-7911.9</v>
      </c>
      <c r="P163" s="21">
        <f t="shared" si="65"/>
        <v>0</v>
      </c>
      <c r="Q163" s="21">
        <f t="shared" si="65"/>
        <v>0</v>
      </c>
    </row>
    <row r="164" spans="1:17" s="37" customFormat="1" ht="33" hidden="1">
      <c r="A164" s="121" t="s">
        <v>259</v>
      </c>
      <c r="B164" s="75" t="s">
        <v>476</v>
      </c>
      <c r="C164" s="6" t="s">
        <v>95</v>
      </c>
      <c r="D164" s="6" t="s">
        <v>8</v>
      </c>
      <c r="E164" s="6" t="s">
        <v>6</v>
      </c>
      <c r="F164" s="7"/>
      <c r="G164" s="7"/>
      <c r="H164" s="7">
        <f>F164+G164</f>
        <v>0</v>
      </c>
      <c r="I164" s="7">
        <v>7911.9</v>
      </c>
      <c r="J164" s="7">
        <f>H164+I164</f>
        <v>7911.9</v>
      </c>
      <c r="K164" s="7"/>
      <c r="L164" s="7">
        <f>J164+K164</f>
        <v>7911.9</v>
      </c>
      <c r="M164" s="7"/>
      <c r="N164" s="7">
        <f>L164+M164</f>
        <v>7911.9</v>
      </c>
      <c r="O164" s="7">
        <v>-7911.9</v>
      </c>
      <c r="P164" s="7">
        <f>N164+O164</f>
        <v>0</v>
      </c>
      <c r="Q164" s="7">
        <v>0</v>
      </c>
    </row>
    <row r="165" spans="1:17" s="37" customFormat="1" ht="33" hidden="1">
      <c r="A165" s="125" t="s">
        <v>400</v>
      </c>
      <c r="B165" s="74" t="s">
        <v>389</v>
      </c>
      <c r="C165" s="6"/>
      <c r="D165" s="6"/>
      <c r="E165" s="6"/>
      <c r="F165" s="21">
        <f aca="true" t="shared" si="66" ref="F165:Q166">F166</f>
        <v>0</v>
      </c>
      <c r="G165" s="21">
        <f t="shared" si="66"/>
        <v>0</v>
      </c>
      <c r="H165" s="21">
        <f t="shared" si="66"/>
        <v>0</v>
      </c>
      <c r="I165" s="21">
        <f t="shared" si="66"/>
        <v>10</v>
      </c>
      <c r="J165" s="21">
        <f t="shared" si="66"/>
        <v>10</v>
      </c>
      <c r="K165" s="21">
        <f t="shared" si="66"/>
        <v>0</v>
      </c>
      <c r="L165" s="21">
        <f t="shared" si="66"/>
        <v>10</v>
      </c>
      <c r="M165" s="21">
        <f t="shared" si="66"/>
        <v>0</v>
      </c>
      <c r="N165" s="21">
        <f t="shared" si="66"/>
        <v>10</v>
      </c>
      <c r="O165" s="21">
        <f t="shared" si="66"/>
        <v>-10</v>
      </c>
      <c r="P165" s="21">
        <f t="shared" si="66"/>
        <v>0</v>
      </c>
      <c r="Q165" s="21">
        <f t="shared" si="66"/>
        <v>0</v>
      </c>
    </row>
    <row r="166" spans="1:17" s="37" customFormat="1" ht="33" hidden="1">
      <c r="A166" s="125" t="s">
        <v>395</v>
      </c>
      <c r="B166" s="74" t="s">
        <v>392</v>
      </c>
      <c r="C166" s="6"/>
      <c r="D166" s="6"/>
      <c r="E166" s="6"/>
      <c r="F166" s="21">
        <f t="shared" si="66"/>
        <v>0</v>
      </c>
      <c r="G166" s="21">
        <f t="shared" si="66"/>
        <v>0</v>
      </c>
      <c r="H166" s="21">
        <f t="shared" si="66"/>
        <v>0</v>
      </c>
      <c r="I166" s="21">
        <f t="shared" si="66"/>
        <v>10</v>
      </c>
      <c r="J166" s="21">
        <f t="shared" si="66"/>
        <v>10</v>
      </c>
      <c r="K166" s="21">
        <f t="shared" si="66"/>
        <v>0</v>
      </c>
      <c r="L166" s="21">
        <f t="shared" si="66"/>
        <v>10</v>
      </c>
      <c r="M166" s="21">
        <f t="shared" si="66"/>
        <v>0</v>
      </c>
      <c r="N166" s="21">
        <f t="shared" si="66"/>
        <v>10</v>
      </c>
      <c r="O166" s="21">
        <f t="shared" si="66"/>
        <v>-10</v>
      </c>
      <c r="P166" s="21">
        <f t="shared" si="66"/>
        <v>0</v>
      </c>
      <c r="Q166" s="21">
        <f t="shared" si="66"/>
        <v>0</v>
      </c>
    </row>
    <row r="167" spans="1:17" s="37" customFormat="1" ht="33" hidden="1">
      <c r="A167" s="121" t="s">
        <v>259</v>
      </c>
      <c r="B167" s="75" t="s">
        <v>392</v>
      </c>
      <c r="C167" s="6" t="s">
        <v>95</v>
      </c>
      <c r="D167" s="6" t="s">
        <v>8</v>
      </c>
      <c r="E167" s="6" t="s">
        <v>8</v>
      </c>
      <c r="F167" s="7"/>
      <c r="G167" s="7"/>
      <c r="H167" s="7">
        <f>F167+G167</f>
        <v>0</v>
      </c>
      <c r="I167" s="7">
        <f>10.1-0.1</f>
        <v>10</v>
      </c>
      <c r="J167" s="7">
        <f>H167+I167</f>
        <v>10</v>
      </c>
      <c r="K167" s="7"/>
      <c r="L167" s="7">
        <f>J167+K167</f>
        <v>10</v>
      </c>
      <c r="M167" s="7"/>
      <c r="N167" s="7">
        <f>L167+M167</f>
        <v>10</v>
      </c>
      <c r="O167" s="7">
        <v>-10</v>
      </c>
      <c r="P167" s="7">
        <f>N167+O167</f>
        <v>0</v>
      </c>
      <c r="Q167" s="7">
        <v>0</v>
      </c>
    </row>
    <row r="168" spans="1:17" s="37" customFormat="1" ht="33" hidden="1">
      <c r="A168" s="125" t="s">
        <v>402</v>
      </c>
      <c r="B168" s="74" t="s">
        <v>390</v>
      </c>
      <c r="C168" s="6"/>
      <c r="D168" s="6"/>
      <c r="E168" s="6"/>
      <c r="F168" s="21">
        <f aca="true" t="shared" si="67" ref="F168:Q169">F169</f>
        <v>0</v>
      </c>
      <c r="G168" s="21">
        <f t="shared" si="67"/>
        <v>35.1</v>
      </c>
      <c r="H168" s="21">
        <f t="shared" si="67"/>
        <v>35.1</v>
      </c>
      <c r="I168" s="21">
        <f t="shared" si="67"/>
        <v>-10.5</v>
      </c>
      <c r="J168" s="21">
        <f t="shared" si="67"/>
        <v>24.6</v>
      </c>
      <c r="K168" s="21">
        <f t="shared" si="67"/>
        <v>0</v>
      </c>
      <c r="L168" s="21">
        <f t="shared" si="67"/>
        <v>24.6</v>
      </c>
      <c r="M168" s="21">
        <f t="shared" si="67"/>
        <v>0</v>
      </c>
      <c r="N168" s="21">
        <f t="shared" si="67"/>
        <v>24.6</v>
      </c>
      <c r="O168" s="21">
        <f t="shared" si="67"/>
        <v>-24.6</v>
      </c>
      <c r="P168" s="21">
        <f t="shared" si="67"/>
        <v>0</v>
      </c>
      <c r="Q168" s="21">
        <f t="shared" si="67"/>
        <v>0</v>
      </c>
    </row>
    <row r="169" spans="1:17" s="37" customFormat="1" ht="33" hidden="1">
      <c r="A169" s="125" t="s">
        <v>394</v>
      </c>
      <c r="B169" s="74" t="s">
        <v>477</v>
      </c>
      <c r="C169" s="6"/>
      <c r="D169" s="6"/>
      <c r="E169" s="6"/>
      <c r="F169" s="21">
        <f t="shared" si="67"/>
        <v>0</v>
      </c>
      <c r="G169" s="21">
        <f t="shared" si="67"/>
        <v>35.1</v>
      </c>
      <c r="H169" s="21">
        <f t="shared" si="67"/>
        <v>35.1</v>
      </c>
      <c r="I169" s="21">
        <f t="shared" si="67"/>
        <v>-10.5</v>
      </c>
      <c r="J169" s="21">
        <f t="shared" si="67"/>
        <v>24.6</v>
      </c>
      <c r="K169" s="21">
        <f t="shared" si="67"/>
        <v>0</v>
      </c>
      <c r="L169" s="21">
        <f t="shared" si="67"/>
        <v>24.6</v>
      </c>
      <c r="M169" s="21">
        <f t="shared" si="67"/>
        <v>0</v>
      </c>
      <c r="N169" s="21">
        <f t="shared" si="67"/>
        <v>24.6</v>
      </c>
      <c r="O169" s="21">
        <f t="shared" si="67"/>
        <v>-24.6</v>
      </c>
      <c r="P169" s="21">
        <f t="shared" si="67"/>
        <v>0</v>
      </c>
      <c r="Q169" s="21">
        <f t="shared" si="67"/>
        <v>0</v>
      </c>
    </row>
    <row r="170" spans="1:17" s="37" customFormat="1" ht="33" hidden="1">
      <c r="A170" s="121" t="s">
        <v>259</v>
      </c>
      <c r="B170" s="75" t="s">
        <v>477</v>
      </c>
      <c r="C170" s="6" t="s">
        <v>95</v>
      </c>
      <c r="D170" s="6" t="s">
        <v>8</v>
      </c>
      <c r="E170" s="6" t="s">
        <v>8</v>
      </c>
      <c r="F170" s="7"/>
      <c r="G170" s="7">
        <v>35.1</v>
      </c>
      <c r="H170" s="7">
        <f>F170+G170</f>
        <v>35.1</v>
      </c>
      <c r="I170" s="7">
        <f>-35.1+24.6</f>
        <v>-10.5</v>
      </c>
      <c r="J170" s="7">
        <f>H170+I170</f>
        <v>24.6</v>
      </c>
      <c r="K170" s="7"/>
      <c r="L170" s="7">
        <f>J170+K170</f>
        <v>24.6</v>
      </c>
      <c r="M170" s="7"/>
      <c r="N170" s="7">
        <f>L170+M170</f>
        <v>24.6</v>
      </c>
      <c r="O170" s="7">
        <v>-24.6</v>
      </c>
      <c r="P170" s="7">
        <f>N170+O170</f>
        <v>0</v>
      </c>
      <c r="Q170" s="7">
        <v>0</v>
      </c>
    </row>
    <row r="171" spans="1:17" s="37" customFormat="1" ht="33" hidden="1">
      <c r="A171" s="125" t="s">
        <v>401</v>
      </c>
      <c r="B171" s="74" t="s">
        <v>391</v>
      </c>
      <c r="C171" s="6"/>
      <c r="D171" s="6"/>
      <c r="E171" s="6"/>
      <c r="F171" s="21">
        <f aca="true" t="shared" si="68" ref="F171:Q172">F172</f>
        <v>0</v>
      </c>
      <c r="G171" s="21">
        <f t="shared" si="68"/>
        <v>316</v>
      </c>
      <c r="H171" s="21">
        <f t="shared" si="68"/>
        <v>316</v>
      </c>
      <c r="I171" s="21">
        <f t="shared" si="68"/>
        <v>10.600000000000023</v>
      </c>
      <c r="J171" s="21">
        <f t="shared" si="68"/>
        <v>326.6</v>
      </c>
      <c r="K171" s="21">
        <f t="shared" si="68"/>
        <v>0</v>
      </c>
      <c r="L171" s="21">
        <f t="shared" si="68"/>
        <v>326.6</v>
      </c>
      <c r="M171" s="21">
        <f t="shared" si="68"/>
        <v>0</v>
      </c>
      <c r="N171" s="21">
        <f t="shared" si="68"/>
        <v>326.6</v>
      </c>
      <c r="O171" s="21">
        <f t="shared" si="68"/>
        <v>-326.6</v>
      </c>
      <c r="P171" s="21">
        <f t="shared" si="68"/>
        <v>0</v>
      </c>
      <c r="Q171" s="21">
        <f t="shared" si="68"/>
        <v>0</v>
      </c>
    </row>
    <row r="172" spans="1:17" s="37" customFormat="1" ht="33" hidden="1">
      <c r="A172" s="125" t="s">
        <v>394</v>
      </c>
      <c r="B172" s="74" t="s">
        <v>478</v>
      </c>
      <c r="C172" s="6"/>
      <c r="D172" s="6"/>
      <c r="E172" s="6"/>
      <c r="F172" s="21">
        <f t="shared" si="68"/>
        <v>0</v>
      </c>
      <c r="G172" s="21">
        <f t="shared" si="68"/>
        <v>316</v>
      </c>
      <c r="H172" s="21">
        <f t="shared" si="68"/>
        <v>316</v>
      </c>
      <c r="I172" s="21">
        <f t="shared" si="68"/>
        <v>10.600000000000023</v>
      </c>
      <c r="J172" s="21">
        <f t="shared" si="68"/>
        <v>326.6</v>
      </c>
      <c r="K172" s="21">
        <f t="shared" si="68"/>
        <v>0</v>
      </c>
      <c r="L172" s="21">
        <f t="shared" si="68"/>
        <v>326.6</v>
      </c>
      <c r="M172" s="21">
        <f t="shared" si="68"/>
        <v>0</v>
      </c>
      <c r="N172" s="21">
        <f t="shared" si="68"/>
        <v>326.6</v>
      </c>
      <c r="O172" s="21">
        <f t="shared" si="68"/>
        <v>-326.6</v>
      </c>
      <c r="P172" s="21">
        <f t="shared" si="68"/>
        <v>0</v>
      </c>
      <c r="Q172" s="21">
        <f t="shared" si="68"/>
        <v>0</v>
      </c>
    </row>
    <row r="173" spans="1:17" s="37" customFormat="1" ht="33" hidden="1">
      <c r="A173" s="121" t="s">
        <v>259</v>
      </c>
      <c r="B173" s="75" t="s">
        <v>478</v>
      </c>
      <c r="C173" s="6" t="s">
        <v>95</v>
      </c>
      <c r="D173" s="6" t="s">
        <v>8</v>
      </c>
      <c r="E173" s="6" t="s">
        <v>8</v>
      </c>
      <c r="F173" s="7"/>
      <c r="G173" s="7">
        <v>316</v>
      </c>
      <c r="H173" s="7">
        <f>F173+G173</f>
        <v>316</v>
      </c>
      <c r="I173" s="7">
        <f>-316+326.6</f>
        <v>10.600000000000023</v>
      </c>
      <c r="J173" s="7">
        <f>H173+I173</f>
        <v>326.6</v>
      </c>
      <c r="K173" s="7"/>
      <c r="L173" s="7">
        <f>J173+K173</f>
        <v>326.6</v>
      </c>
      <c r="M173" s="7"/>
      <c r="N173" s="7">
        <f>L173+M173</f>
        <v>326.6</v>
      </c>
      <c r="O173" s="7">
        <v>-326.6</v>
      </c>
      <c r="P173" s="7">
        <f>N173+O173</f>
        <v>0</v>
      </c>
      <c r="Q173" s="7">
        <v>0</v>
      </c>
    </row>
    <row r="174" spans="1:17" s="37" customFormat="1" ht="33">
      <c r="A174" s="27" t="s">
        <v>303</v>
      </c>
      <c r="B174" s="72" t="s">
        <v>186</v>
      </c>
      <c r="C174" s="13"/>
      <c r="D174" s="13"/>
      <c r="E174" s="13"/>
      <c r="F174" s="14">
        <f>F175+F177+F179+F181+F191+F194+F197+F200+F203</f>
        <v>20773</v>
      </c>
      <c r="G174" s="14">
        <f>G175+G177+G179+G181+G191+G194+G197+G200+G203</f>
        <v>63.2</v>
      </c>
      <c r="H174" s="14">
        <f aca="true" t="shared" si="69" ref="H174:N174">H175+H177+H179+H181+H191+H194+H197+H200+H203+H183+H185+H187+H189+H206</f>
        <v>20836.2</v>
      </c>
      <c r="I174" s="14">
        <f t="shared" si="69"/>
        <v>2812</v>
      </c>
      <c r="J174" s="14">
        <f t="shared" si="69"/>
        <v>23648.2</v>
      </c>
      <c r="K174" s="14">
        <f t="shared" si="69"/>
        <v>0</v>
      </c>
      <c r="L174" s="14">
        <f t="shared" si="69"/>
        <v>23648.2</v>
      </c>
      <c r="M174" s="14">
        <f t="shared" si="69"/>
        <v>2367.7000000000003</v>
      </c>
      <c r="N174" s="14">
        <f t="shared" si="69"/>
        <v>26015.9</v>
      </c>
      <c r="O174" s="14">
        <f>O175+O177+O179+O181+O191+O194+O197+O200+O203+O183+O185+O187+O189+O206</f>
        <v>0</v>
      </c>
      <c r="P174" s="14">
        <f>P175+P177+P179+P181+P191+P194+P197+P200+P203+P183+P185+P187+P189+P206</f>
        <v>26015.9</v>
      </c>
      <c r="Q174" s="14">
        <f>Q175+Q177+Q179+Q181+Q191+Q194+Q197+Q200+Q203+Q183+Q185+Q187+Q189+Q206</f>
        <v>15478.399999999998</v>
      </c>
    </row>
    <row r="175" spans="1:17" s="37" customFormat="1" ht="16.5">
      <c r="A175" s="25" t="s">
        <v>129</v>
      </c>
      <c r="B175" s="74" t="s">
        <v>260</v>
      </c>
      <c r="C175" s="20"/>
      <c r="D175" s="20"/>
      <c r="E175" s="20"/>
      <c r="F175" s="42">
        <f aca="true" t="shared" si="70" ref="F175:Q175">F176</f>
        <v>9995.5</v>
      </c>
      <c r="G175" s="42">
        <f t="shared" si="70"/>
        <v>0</v>
      </c>
      <c r="H175" s="21">
        <f t="shared" si="70"/>
        <v>9995.5</v>
      </c>
      <c r="I175" s="42">
        <f t="shared" si="70"/>
        <v>0</v>
      </c>
      <c r="J175" s="21">
        <f t="shared" si="70"/>
        <v>9995.5</v>
      </c>
      <c r="K175" s="42">
        <f t="shared" si="70"/>
        <v>0</v>
      </c>
      <c r="L175" s="21">
        <f t="shared" si="70"/>
        <v>9995.5</v>
      </c>
      <c r="M175" s="42">
        <f t="shared" si="70"/>
        <v>0</v>
      </c>
      <c r="N175" s="21">
        <f t="shared" si="70"/>
        <v>9995.5</v>
      </c>
      <c r="O175" s="42">
        <f t="shared" si="70"/>
        <v>0</v>
      </c>
      <c r="P175" s="21">
        <f t="shared" si="70"/>
        <v>9995.5</v>
      </c>
      <c r="Q175" s="21">
        <f t="shared" si="70"/>
        <v>5139.2</v>
      </c>
    </row>
    <row r="176" spans="1:17" s="37" customFormat="1" ht="16.5">
      <c r="A176" s="26" t="s">
        <v>99</v>
      </c>
      <c r="B176" s="75" t="s">
        <v>260</v>
      </c>
      <c r="C176" s="6" t="s">
        <v>98</v>
      </c>
      <c r="D176" s="6" t="s">
        <v>10</v>
      </c>
      <c r="E176" s="6" t="s">
        <v>6</v>
      </c>
      <c r="F176" s="7">
        <v>9995.5</v>
      </c>
      <c r="G176" s="21"/>
      <c r="H176" s="21">
        <f>F176+G176</f>
        <v>9995.5</v>
      </c>
      <c r="I176" s="21"/>
      <c r="J176" s="21">
        <f>H176+I176</f>
        <v>9995.5</v>
      </c>
      <c r="K176" s="21"/>
      <c r="L176" s="21">
        <f>J176+K176</f>
        <v>9995.5</v>
      </c>
      <c r="M176" s="21"/>
      <c r="N176" s="21">
        <f>L176+M176</f>
        <v>9995.5</v>
      </c>
      <c r="O176" s="21"/>
      <c r="P176" s="21">
        <f>N176+O176</f>
        <v>9995.5</v>
      </c>
      <c r="Q176" s="21">
        <v>5139.2</v>
      </c>
    </row>
    <row r="177" spans="1:17" s="37" customFormat="1" ht="17.25">
      <c r="A177" s="25" t="s">
        <v>116</v>
      </c>
      <c r="B177" s="74" t="s">
        <v>261</v>
      </c>
      <c r="C177" s="20"/>
      <c r="D177" s="20"/>
      <c r="E177" s="20"/>
      <c r="F177" s="42">
        <f aca="true" t="shared" si="71" ref="F177:Q177">F178</f>
        <v>6425.7</v>
      </c>
      <c r="G177" s="137">
        <f t="shared" si="71"/>
        <v>0</v>
      </c>
      <c r="H177" s="21">
        <f t="shared" si="71"/>
        <v>6425.7</v>
      </c>
      <c r="I177" s="137">
        <f t="shared" si="71"/>
        <v>0</v>
      </c>
      <c r="J177" s="21">
        <f t="shared" si="71"/>
        <v>6425.7</v>
      </c>
      <c r="K177" s="137">
        <f t="shared" si="71"/>
        <v>0</v>
      </c>
      <c r="L177" s="21">
        <f t="shared" si="71"/>
        <v>6425.7</v>
      </c>
      <c r="M177" s="137">
        <f t="shared" si="71"/>
        <v>0</v>
      </c>
      <c r="N177" s="21">
        <f t="shared" si="71"/>
        <v>6425.7</v>
      </c>
      <c r="O177" s="137">
        <f t="shared" si="71"/>
        <v>0</v>
      </c>
      <c r="P177" s="21">
        <f t="shared" si="71"/>
        <v>6425.7</v>
      </c>
      <c r="Q177" s="21">
        <f t="shared" si="71"/>
        <v>4234.6</v>
      </c>
    </row>
    <row r="178" spans="1:17" s="37" customFormat="1" ht="16.5">
      <c r="A178" s="26" t="s">
        <v>99</v>
      </c>
      <c r="B178" s="75" t="s">
        <v>261</v>
      </c>
      <c r="C178" s="6" t="s">
        <v>98</v>
      </c>
      <c r="D178" s="6" t="s">
        <v>11</v>
      </c>
      <c r="E178" s="6" t="s">
        <v>5</v>
      </c>
      <c r="F178" s="7">
        <v>6425.7</v>
      </c>
      <c r="G178" s="7"/>
      <c r="H178" s="7">
        <f>F178+G178</f>
        <v>6425.7</v>
      </c>
      <c r="I178" s="7"/>
      <c r="J178" s="7">
        <f>H178+I178</f>
        <v>6425.7</v>
      </c>
      <c r="K178" s="7"/>
      <c r="L178" s="7">
        <f>J178+K178</f>
        <v>6425.7</v>
      </c>
      <c r="M178" s="7"/>
      <c r="N178" s="7">
        <f>L178+M178</f>
        <v>6425.7</v>
      </c>
      <c r="O178" s="7"/>
      <c r="P178" s="7">
        <f>N178+O178</f>
        <v>6425.7</v>
      </c>
      <c r="Q178" s="7">
        <v>4234.6</v>
      </c>
    </row>
    <row r="179" spans="1:17" s="37" customFormat="1" ht="17.25">
      <c r="A179" s="25" t="s">
        <v>36</v>
      </c>
      <c r="B179" s="74" t="s">
        <v>262</v>
      </c>
      <c r="C179" s="20"/>
      <c r="D179" s="20"/>
      <c r="E179" s="20"/>
      <c r="F179" s="42">
        <f aca="true" t="shared" si="72" ref="F179:Q179">F180</f>
        <v>1337.1</v>
      </c>
      <c r="G179" s="137">
        <f t="shared" si="72"/>
        <v>0</v>
      </c>
      <c r="H179" s="21">
        <f t="shared" si="72"/>
        <v>1337.1</v>
      </c>
      <c r="I179" s="137">
        <f t="shared" si="72"/>
        <v>0</v>
      </c>
      <c r="J179" s="21">
        <f t="shared" si="72"/>
        <v>1337.1</v>
      </c>
      <c r="K179" s="137">
        <f t="shared" si="72"/>
        <v>0</v>
      </c>
      <c r="L179" s="21">
        <f t="shared" si="72"/>
        <v>1337.1</v>
      </c>
      <c r="M179" s="137">
        <f t="shared" si="72"/>
        <v>0</v>
      </c>
      <c r="N179" s="21">
        <f t="shared" si="72"/>
        <v>1337.1</v>
      </c>
      <c r="O179" s="137">
        <f t="shared" si="72"/>
        <v>0</v>
      </c>
      <c r="P179" s="21">
        <f t="shared" si="72"/>
        <v>1337.1</v>
      </c>
      <c r="Q179" s="21">
        <f t="shared" si="72"/>
        <v>673.8</v>
      </c>
    </row>
    <row r="180" spans="1:17" s="165" customFormat="1" ht="16.5">
      <c r="A180" s="26" t="s">
        <v>99</v>
      </c>
      <c r="B180" s="75" t="s">
        <v>262</v>
      </c>
      <c r="C180" s="6" t="s">
        <v>98</v>
      </c>
      <c r="D180" s="6" t="s">
        <v>11</v>
      </c>
      <c r="E180" s="6" t="s">
        <v>5</v>
      </c>
      <c r="F180" s="7">
        <v>1337.1</v>
      </c>
      <c r="G180" s="7"/>
      <c r="H180" s="21">
        <f>F180+G180</f>
        <v>1337.1</v>
      </c>
      <c r="I180" s="7"/>
      <c r="J180" s="21">
        <f>H180+I180</f>
        <v>1337.1</v>
      </c>
      <c r="K180" s="7"/>
      <c r="L180" s="21">
        <f>J180+K180</f>
        <v>1337.1</v>
      </c>
      <c r="M180" s="7"/>
      <c r="N180" s="21">
        <f>L180+M180</f>
        <v>1337.1</v>
      </c>
      <c r="O180" s="7"/>
      <c r="P180" s="21">
        <f>N180+O180</f>
        <v>1337.1</v>
      </c>
      <c r="Q180" s="21">
        <v>673.8</v>
      </c>
    </row>
    <row r="181" spans="1:17" s="165" customFormat="1" ht="17.25">
      <c r="A181" s="25" t="s">
        <v>37</v>
      </c>
      <c r="B181" s="74" t="s">
        <v>263</v>
      </c>
      <c r="C181" s="20"/>
      <c r="D181" s="20"/>
      <c r="E181" s="20"/>
      <c r="F181" s="42">
        <f aca="true" t="shared" si="73" ref="F181:Q181">F182</f>
        <v>2779.7</v>
      </c>
      <c r="G181" s="137">
        <f t="shared" si="73"/>
        <v>0</v>
      </c>
      <c r="H181" s="21">
        <f t="shared" si="73"/>
        <v>2779.7</v>
      </c>
      <c r="I181" s="137">
        <f t="shared" si="73"/>
        <v>0</v>
      </c>
      <c r="J181" s="21">
        <f t="shared" si="73"/>
        <v>2779.7</v>
      </c>
      <c r="K181" s="137">
        <f t="shared" si="73"/>
        <v>0</v>
      </c>
      <c r="L181" s="21">
        <f t="shared" si="73"/>
        <v>2779.7</v>
      </c>
      <c r="M181" s="137">
        <f t="shared" si="73"/>
        <v>0</v>
      </c>
      <c r="N181" s="21">
        <f t="shared" si="73"/>
        <v>2779.7</v>
      </c>
      <c r="O181" s="137">
        <f t="shared" si="73"/>
        <v>0</v>
      </c>
      <c r="P181" s="21">
        <f t="shared" si="73"/>
        <v>2779.7</v>
      </c>
      <c r="Q181" s="21">
        <f t="shared" si="73"/>
        <v>1611.1</v>
      </c>
    </row>
    <row r="182" spans="1:17" s="165" customFormat="1" ht="16.5">
      <c r="A182" s="26" t="s">
        <v>99</v>
      </c>
      <c r="B182" s="78" t="s">
        <v>263</v>
      </c>
      <c r="C182" s="6" t="s">
        <v>98</v>
      </c>
      <c r="D182" s="6" t="s">
        <v>11</v>
      </c>
      <c r="E182" s="6" t="s">
        <v>5</v>
      </c>
      <c r="F182" s="7">
        <v>2779.7</v>
      </c>
      <c r="G182" s="7"/>
      <c r="H182" s="21">
        <f>F182+G182</f>
        <v>2779.7</v>
      </c>
      <c r="I182" s="7"/>
      <c r="J182" s="21">
        <f>H182+I182</f>
        <v>2779.7</v>
      </c>
      <c r="K182" s="7"/>
      <c r="L182" s="21">
        <f>J182+K182</f>
        <v>2779.7</v>
      </c>
      <c r="M182" s="7"/>
      <c r="N182" s="21">
        <f>L182+M182</f>
        <v>2779.7</v>
      </c>
      <c r="O182" s="7"/>
      <c r="P182" s="21">
        <f>N182+O182</f>
        <v>2779.7</v>
      </c>
      <c r="Q182" s="21">
        <v>1611.1</v>
      </c>
    </row>
    <row r="183" spans="1:17" s="165" customFormat="1" ht="49.5">
      <c r="A183" s="25" t="s">
        <v>447</v>
      </c>
      <c r="B183" s="74" t="s">
        <v>458</v>
      </c>
      <c r="C183" s="20"/>
      <c r="D183" s="20"/>
      <c r="E183" s="20"/>
      <c r="F183" s="7"/>
      <c r="G183" s="7"/>
      <c r="H183" s="21">
        <f aca="true" t="shared" si="74" ref="H183:Q183">H184</f>
        <v>0</v>
      </c>
      <c r="I183" s="42">
        <f t="shared" si="74"/>
        <v>812</v>
      </c>
      <c r="J183" s="21">
        <f t="shared" si="74"/>
        <v>812</v>
      </c>
      <c r="K183" s="42">
        <f t="shared" si="74"/>
        <v>0</v>
      </c>
      <c r="L183" s="21">
        <f t="shared" si="74"/>
        <v>812</v>
      </c>
      <c r="M183" s="42">
        <f t="shared" si="74"/>
        <v>652.4</v>
      </c>
      <c r="N183" s="21">
        <f t="shared" si="74"/>
        <v>1464.4</v>
      </c>
      <c r="O183" s="42">
        <f t="shared" si="74"/>
        <v>0</v>
      </c>
      <c r="P183" s="21">
        <f t="shared" si="74"/>
        <v>1464.4</v>
      </c>
      <c r="Q183" s="21">
        <f t="shared" si="74"/>
        <v>1374.9</v>
      </c>
    </row>
    <row r="184" spans="1:17" s="165" customFormat="1" ht="16.5">
      <c r="A184" s="26" t="s">
        <v>99</v>
      </c>
      <c r="B184" s="75" t="s">
        <v>458</v>
      </c>
      <c r="C184" s="6" t="s">
        <v>98</v>
      </c>
      <c r="D184" s="6" t="s">
        <v>10</v>
      </c>
      <c r="E184" s="6" t="s">
        <v>6</v>
      </c>
      <c r="F184" s="7"/>
      <c r="G184" s="7"/>
      <c r="H184" s="21">
        <f>F184+G184</f>
        <v>0</v>
      </c>
      <c r="I184" s="21">
        <v>812</v>
      </c>
      <c r="J184" s="21">
        <f>H184+I184</f>
        <v>812</v>
      </c>
      <c r="K184" s="21"/>
      <c r="L184" s="21">
        <f>J184+K184</f>
        <v>812</v>
      </c>
      <c r="M184" s="7">
        <v>652.4</v>
      </c>
      <c r="N184" s="21">
        <f>L184+M184</f>
        <v>1464.4</v>
      </c>
      <c r="O184" s="21"/>
      <c r="P184" s="21">
        <f>N184+O184</f>
        <v>1464.4</v>
      </c>
      <c r="Q184" s="21">
        <v>1374.9</v>
      </c>
    </row>
    <row r="185" spans="1:17" s="165" customFormat="1" ht="50.25">
      <c r="A185" s="25" t="s">
        <v>447</v>
      </c>
      <c r="B185" s="74" t="s">
        <v>461</v>
      </c>
      <c r="C185" s="20"/>
      <c r="D185" s="20"/>
      <c r="E185" s="20"/>
      <c r="F185" s="7"/>
      <c r="G185" s="7"/>
      <c r="H185" s="21">
        <f aca="true" t="shared" si="75" ref="H185:Q185">H186</f>
        <v>0</v>
      </c>
      <c r="I185" s="137">
        <f t="shared" si="75"/>
        <v>1500</v>
      </c>
      <c r="J185" s="21">
        <f t="shared" si="75"/>
        <v>1500</v>
      </c>
      <c r="K185" s="137">
        <f t="shared" si="75"/>
        <v>0</v>
      </c>
      <c r="L185" s="21">
        <f t="shared" si="75"/>
        <v>1500</v>
      </c>
      <c r="M185" s="137">
        <f t="shared" si="75"/>
        <v>1213.9</v>
      </c>
      <c r="N185" s="21">
        <f t="shared" si="75"/>
        <v>2713.9</v>
      </c>
      <c r="O185" s="137">
        <f t="shared" si="75"/>
        <v>0</v>
      </c>
      <c r="P185" s="21">
        <f t="shared" si="75"/>
        <v>2713.9</v>
      </c>
      <c r="Q185" s="21">
        <f t="shared" si="75"/>
        <v>1578.2</v>
      </c>
    </row>
    <row r="186" spans="1:17" s="165" customFormat="1" ht="16.5">
      <c r="A186" s="26" t="s">
        <v>99</v>
      </c>
      <c r="B186" s="75" t="s">
        <v>461</v>
      </c>
      <c r="C186" s="6" t="s">
        <v>98</v>
      </c>
      <c r="D186" s="6" t="s">
        <v>11</v>
      </c>
      <c r="E186" s="6" t="s">
        <v>5</v>
      </c>
      <c r="F186" s="7"/>
      <c r="G186" s="7"/>
      <c r="H186" s="7">
        <f>F186+G186</f>
        <v>0</v>
      </c>
      <c r="I186" s="7">
        <v>1500</v>
      </c>
      <c r="J186" s="7">
        <f>H186+I186</f>
        <v>1500</v>
      </c>
      <c r="K186" s="7"/>
      <c r="L186" s="7">
        <f>J186+K186</f>
        <v>1500</v>
      </c>
      <c r="M186" s="7">
        <v>1213.9</v>
      </c>
      <c r="N186" s="7">
        <f>L186+M186</f>
        <v>2713.9</v>
      </c>
      <c r="O186" s="7"/>
      <c r="P186" s="7">
        <f>N186+O186</f>
        <v>2713.9</v>
      </c>
      <c r="Q186" s="7">
        <v>1578.2</v>
      </c>
    </row>
    <row r="187" spans="1:17" s="165" customFormat="1" ht="50.25">
      <c r="A187" s="25" t="s">
        <v>447</v>
      </c>
      <c r="B187" s="74" t="s">
        <v>462</v>
      </c>
      <c r="C187" s="20"/>
      <c r="D187" s="20"/>
      <c r="E187" s="20"/>
      <c r="F187" s="7"/>
      <c r="G187" s="7"/>
      <c r="H187" s="21">
        <f aca="true" t="shared" si="76" ref="H187:Q187">H188</f>
        <v>0</v>
      </c>
      <c r="I187" s="137">
        <f t="shared" si="76"/>
        <v>150</v>
      </c>
      <c r="J187" s="21">
        <f t="shared" si="76"/>
        <v>150</v>
      </c>
      <c r="K187" s="137">
        <f t="shared" si="76"/>
        <v>0</v>
      </c>
      <c r="L187" s="21">
        <f t="shared" si="76"/>
        <v>150</v>
      </c>
      <c r="M187" s="137">
        <f t="shared" si="76"/>
        <v>155.8</v>
      </c>
      <c r="N187" s="21">
        <f t="shared" si="76"/>
        <v>305.8</v>
      </c>
      <c r="O187" s="137">
        <f t="shared" si="76"/>
        <v>0</v>
      </c>
      <c r="P187" s="21">
        <f t="shared" si="76"/>
        <v>305.8</v>
      </c>
      <c r="Q187" s="21">
        <f t="shared" si="76"/>
        <v>165.9</v>
      </c>
    </row>
    <row r="188" spans="1:17" s="165" customFormat="1" ht="16.5">
      <c r="A188" s="26" t="s">
        <v>99</v>
      </c>
      <c r="B188" s="75" t="s">
        <v>462</v>
      </c>
      <c r="C188" s="6" t="s">
        <v>98</v>
      </c>
      <c r="D188" s="6" t="s">
        <v>11</v>
      </c>
      <c r="E188" s="6" t="s">
        <v>5</v>
      </c>
      <c r="F188" s="7"/>
      <c r="G188" s="7"/>
      <c r="H188" s="21">
        <f>F188+G188</f>
        <v>0</v>
      </c>
      <c r="I188" s="7">
        <v>150</v>
      </c>
      <c r="J188" s="21">
        <f>H188+I188</f>
        <v>150</v>
      </c>
      <c r="K188" s="7"/>
      <c r="L188" s="21">
        <f>J188+K188</f>
        <v>150</v>
      </c>
      <c r="M188" s="7">
        <v>155.8</v>
      </c>
      <c r="N188" s="21">
        <f>L188+M188</f>
        <v>305.8</v>
      </c>
      <c r="O188" s="7"/>
      <c r="P188" s="21">
        <f>N188+O188</f>
        <v>305.8</v>
      </c>
      <c r="Q188" s="21">
        <v>165.9</v>
      </c>
    </row>
    <row r="189" spans="1:17" s="165" customFormat="1" ht="50.25">
      <c r="A189" s="25" t="s">
        <v>447</v>
      </c>
      <c r="B189" s="74" t="s">
        <v>463</v>
      </c>
      <c r="C189" s="20"/>
      <c r="D189" s="20"/>
      <c r="E189" s="20"/>
      <c r="F189" s="7"/>
      <c r="G189" s="7"/>
      <c r="H189" s="21">
        <f aca="true" t="shared" si="77" ref="H189:Q189">H190</f>
        <v>0</v>
      </c>
      <c r="I189" s="137">
        <f t="shared" si="77"/>
        <v>350</v>
      </c>
      <c r="J189" s="21">
        <f t="shared" si="77"/>
        <v>350</v>
      </c>
      <c r="K189" s="137">
        <f t="shared" si="77"/>
        <v>0</v>
      </c>
      <c r="L189" s="21">
        <f t="shared" si="77"/>
        <v>350</v>
      </c>
      <c r="M189" s="137">
        <f t="shared" si="77"/>
        <v>345.6</v>
      </c>
      <c r="N189" s="21">
        <f t="shared" si="77"/>
        <v>695.6</v>
      </c>
      <c r="O189" s="137">
        <f t="shared" si="77"/>
        <v>0</v>
      </c>
      <c r="P189" s="21">
        <f t="shared" si="77"/>
        <v>695.6</v>
      </c>
      <c r="Q189" s="21">
        <f t="shared" si="77"/>
        <v>629.5</v>
      </c>
    </row>
    <row r="190" spans="1:17" s="165" customFormat="1" ht="16.5">
      <c r="A190" s="26" t="s">
        <v>99</v>
      </c>
      <c r="B190" s="75" t="s">
        <v>463</v>
      </c>
      <c r="C190" s="6" t="s">
        <v>98</v>
      </c>
      <c r="D190" s="6" t="s">
        <v>11</v>
      </c>
      <c r="E190" s="6" t="s">
        <v>5</v>
      </c>
      <c r="F190" s="7"/>
      <c r="G190" s="7"/>
      <c r="H190" s="21">
        <f>F190+G190</f>
        <v>0</v>
      </c>
      <c r="I190" s="7">
        <v>350</v>
      </c>
      <c r="J190" s="21">
        <f>H190+I190</f>
        <v>350</v>
      </c>
      <c r="K190" s="7"/>
      <c r="L190" s="21">
        <f>J190+K190</f>
        <v>350</v>
      </c>
      <c r="M190" s="7">
        <v>345.6</v>
      </c>
      <c r="N190" s="21">
        <f>L190+M190</f>
        <v>695.6</v>
      </c>
      <c r="O190" s="7"/>
      <c r="P190" s="21">
        <f>N190+O190</f>
        <v>695.6</v>
      </c>
      <c r="Q190" s="21">
        <v>629.5</v>
      </c>
    </row>
    <row r="191" spans="1:17" s="165" customFormat="1" ht="16.5">
      <c r="A191" s="25" t="s">
        <v>278</v>
      </c>
      <c r="B191" s="74" t="s">
        <v>370</v>
      </c>
      <c r="C191" s="20"/>
      <c r="D191" s="20"/>
      <c r="E191" s="20"/>
      <c r="F191" s="21">
        <f aca="true" t="shared" si="78" ref="F191:Q192">F192</f>
        <v>200</v>
      </c>
      <c r="G191" s="21">
        <f t="shared" si="78"/>
        <v>0</v>
      </c>
      <c r="H191" s="21">
        <f t="shared" si="78"/>
        <v>200</v>
      </c>
      <c r="I191" s="21">
        <f t="shared" si="78"/>
        <v>-14.3</v>
      </c>
      <c r="J191" s="21">
        <f t="shared" si="78"/>
        <v>185.7</v>
      </c>
      <c r="K191" s="21">
        <f t="shared" si="78"/>
        <v>0</v>
      </c>
      <c r="L191" s="21">
        <f t="shared" si="78"/>
        <v>185.7</v>
      </c>
      <c r="M191" s="21">
        <f t="shared" si="78"/>
        <v>0</v>
      </c>
      <c r="N191" s="21">
        <f t="shared" si="78"/>
        <v>185.7</v>
      </c>
      <c r="O191" s="21">
        <f t="shared" si="78"/>
        <v>0</v>
      </c>
      <c r="P191" s="21">
        <f t="shared" si="78"/>
        <v>185.7</v>
      </c>
      <c r="Q191" s="21">
        <f t="shared" si="78"/>
        <v>56.9</v>
      </c>
    </row>
    <row r="192" spans="1:17" s="165" customFormat="1" ht="16.5">
      <c r="A192" s="25" t="s">
        <v>145</v>
      </c>
      <c r="B192" s="74" t="s">
        <v>277</v>
      </c>
      <c r="C192" s="20"/>
      <c r="D192" s="20"/>
      <c r="E192" s="20"/>
      <c r="F192" s="21">
        <f t="shared" si="78"/>
        <v>200</v>
      </c>
      <c r="G192" s="21">
        <f t="shared" si="78"/>
        <v>0</v>
      </c>
      <c r="H192" s="21">
        <f t="shared" si="78"/>
        <v>200</v>
      </c>
      <c r="I192" s="21">
        <f t="shared" si="78"/>
        <v>-14.3</v>
      </c>
      <c r="J192" s="21">
        <f t="shared" si="78"/>
        <v>185.7</v>
      </c>
      <c r="K192" s="21">
        <f t="shared" si="78"/>
        <v>0</v>
      </c>
      <c r="L192" s="21">
        <f t="shared" si="78"/>
        <v>185.7</v>
      </c>
      <c r="M192" s="21">
        <f t="shared" si="78"/>
        <v>0</v>
      </c>
      <c r="N192" s="21">
        <f t="shared" si="78"/>
        <v>185.7</v>
      </c>
      <c r="O192" s="21">
        <f t="shared" si="78"/>
        <v>0</v>
      </c>
      <c r="P192" s="21">
        <f t="shared" si="78"/>
        <v>185.7</v>
      </c>
      <c r="Q192" s="21">
        <f t="shared" si="78"/>
        <v>56.9</v>
      </c>
    </row>
    <row r="193" spans="1:17" ht="16.5">
      <c r="A193" s="26" t="s">
        <v>99</v>
      </c>
      <c r="B193" s="75" t="s">
        <v>277</v>
      </c>
      <c r="C193" s="6" t="s">
        <v>98</v>
      </c>
      <c r="D193" s="6" t="s">
        <v>11</v>
      </c>
      <c r="E193" s="6" t="s">
        <v>5</v>
      </c>
      <c r="F193" s="7">
        <v>200</v>
      </c>
      <c r="G193" s="7"/>
      <c r="H193" s="21">
        <f>F193+G193</f>
        <v>200</v>
      </c>
      <c r="I193" s="7">
        <v>-14.3</v>
      </c>
      <c r="J193" s="21">
        <f>H193+I193</f>
        <v>185.7</v>
      </c>
      <c r="K193" s="7"/>
      <c r="L193" s="21">
        <f>J193+K193</f>
        <v>185.7</v>
      </c>
      <c r="M193" s="7"/>
      <c r="N193" s="21">
        <f>L193+M193</f>
        <v>185.7</v>
      </c>
      <c r="O193" s="7"/>
      <c r="P193" s="21">
        <f>N193+O193</f>
        <v>185.7</v>
      </c>
      <c r="Q193" s="21">
        <v>56.9</v>
      </c>
    </row>
    <row r="194" spans="1:17" ht="16.5" hidden="1">
      <c r="A194" s="25" t="s">
        <v>281</v>
      </c>
      <c r="B194" s="74" t="s">
        <v>369</v>
      </c>
      <c r="C194" s="20"/>
      <c r="D194" s="20"/>
      <c r="E194" s="20"/>
      <c r="F194" s="21">
        <f aca="true" t="shared" si="79" ref="F194:Q195">F195</f>
        <v>0</v>
      </c>
      <c r="G194" s="21">
        <f t="shared" si="79"/>
        <v>0</v>
      </c>
      <c r="H194" s="21">
        <f t="shared" si="79"/>
        <v>0</v>
      </c>
      <c r="I194" s="21">
        <f t="shared" si="79"/>
        <v>0</v>
      </c>
      <c r="J194" s="21">
        <f t="shared" si="79"/>
        <v>0</v>
      </c>
      <c r="K194" s="21">
        <f t="shared" si="79"/>
        <v>0</v>
      </c>
      <c r="L194" s="21">
        <f t="shared" si="79"/>
        <v>0</v>
      </c>
      <c r="M194" s="21">
        <f t="shared" si="79"/>
        <v>0</v>
      </c>
      <c r="N194" s="21">
        <f t="shared" si="79"/>
        <v>0</v>
      </c>
      <c r="O194" s="21">
        <f t="shared" si="79"/>
        <v>0</v>
      </c>
      <c r="P194" s="21">
        <f t="shared" si="79"/>
        <v>0</v>
      </c>
      <c r="Q194" s="21">
        <f t="shared" si="79"/>
        <v>0</v>
      </c>
    </row>
    <row r="195" spans="1:17" ht="16.5" hidden="1">
      <c r="A195" s="25" t="s">
        <v>145</v>
      </c>
      <c r="B195" s="74" t="s">
        <v>279</v>
      </c>
      <c r="C195" s="20"/>
      <c r="D195" s="20"/>
      <c r="E195" s="20"/>
      <c r="F195" s="21">
        <f t="shared" si="79"/>
        <v>0</v>
      </c>
      <c r="G195" s="21">
        <f t="shared" si="79"/>
        <v>0</v>
      </c>
      <c r="H195" s="21">
        <f t="shared" si="79"/>
        <v>0</v>
      </c>
      <c r="I195" s="21">
        <f t="shared" si="79"/>
        <v>0</v>
      </c>
      <c r="J195" s="21">
        <f t="shared" si="79"/>
        <v>0</v>
      </c>
      <c r="K195" s="21">
        <f t="shared" si="79"/>
        <v>0</v>
      </c>
      <c r="L195" s="21">
        <f t="shared" si="79"/>
        <v>0</v>
      </c>
      <c r="M195" s="21">
        <f t="shared" si="79"/>
        <v>0</v>
      </c>
      <c r="N195" s="21">
        <f t="shared" si="79"/>
        <v>0</v>
      </c>
      <c r="O195" s="21">
        <f t="shared" si="79"/>
        <v>0</v>
      </c>
      <c r="P195" s="21">
        <f t="shared" si="79"/>
        <v>0</v>
      </c>
      <c r="Q195" s="21">
        <f t="shared" si="79"/>
        <v>0</v>
      </c>
    </row>
    <row r="196" spans="1:17" ht="16.5" hidden="1">
      <c r="A196" s="26" t="s">
        <v>99</v>
      </c>
      <c r="B196" s="75" t="s">
        <v>279</v>
      </c>
      <c r="C196" s="6" t="s">
        <v>98</v>
      </c>
      <c r="D196" s="6" t="s">
        <v>11</v>
      </c>
      <c r="E196" s="6" t="s">
        <v>5</v>
      </c>
      <c r="F196" s="7"/>
      <c r="G196" s="7"/>
      <c r="H196" s="21">
        <f>F196+G196</f>
        <v>0</v>
      </c>
      <c r="I196" s="7"/>
      <c r="J196" s="21">
        <f>H196+I196</f>
        <v>0</v>
      </c>
      <c r="K196" s="7"/>
      <c r="L196" s="21">
        <f>J196+K196</f>
        <v>0</v>
      </c>
      <c r="M196" s="7"/>
      <c r="N196" s="21">
        <f>L196+M196</f>
        <v>0</v>
      </c>
      <c r="O196" s="7"/>
      <c r="P196" s="21">
        <f>N196+O196</f>
        <v>0</v>
      </c>
      <c r="Q196" s="21">
        <f>O196+P196</f>
        <v>0</v>
      </c>
    </row>
    <row r="197" spans="1:17" ht="16.5">
      <c r="A197" s="25" t="s">
        <v>282</v>
      </c>
      <c r="B197" s="74" t="s">
        <v>368</v>
      </c>
      <c r="C197" s="20"/>
      <c r="D197" s="20"/>
      <c r="E197" s="20"/>
      <c r="F197" s="21">
        <f aca="true" t="shared" si="80" ref="F197:Q198">F198</f>
        <v>30</v>
      </c>
      <c r="G197" s="21">
        <f t="shared" si="80"/>
        <v>0</v>
      </c>
      <c r="H197" s="21">
        <f t="shared" si="80"/>
        <v>30</v>
      </c>
      <c r="I197" s="21">
        <f t="shared" si="80"/>
        <v>0</v>
      </c>
      <c r="J197" s="21">
        <f t="shared" si="80"/>
        <v>30</v>
      </c>
      <c r="K197" s="21">
        <f t="shared" si="80"/>
        <v>0</v>
      </c>
      <c r="L197" s="21">
        <f t="shared" si="80"/>
        <v>30</v>
      </c>
      <c r="M197" s="21">
        <f t="shared" si="80"/>
        <v>0</v>
      </c>
      <c r="N197" s="21">
        <f t="shared" si="80"/>
        <v>30</v>
      </c>
      <c r="O197" s="21">
        <f t="shared" si="80"/>
        <v>0</v>
      </c>
      <c r="P197" s="21">
        <f t="shared" si="80"/>
        <v>30</v>
      </c>
      <c r="Q197" s="21">
        <f t="shared" si="80"/>
        <v>0</v>
      </c>
    </row>
    <row r="198" spans="1:17" ht="16.5">
      <c r="A198" s="25" t="s">
        <v>145</v>
      </c>
      <c r="B198" s="74" t="s">
        <v>280</v>
      </c>
      <c r="C198" s="20"/>
      <c r="D198" s="20"/>
      <c r="E198" s="20"/>
      <c r="F198" s="21">
        <f t="shared" si="80"/>
        <v>30</v>
      </c>
      <c r="G198" s="21">
        <f t="shared" si="80"/>
        <v>0</v>
      </c>
      <c r="H198" s="21">
        <f t="shared" si="80"/>
        <v>30</v>
      </c>
      <c r="I198" s="21">
        <f t="shared" si="80"/>
        <v>0</v>
      </c>
      <c r="J198" s="21">
        <f t="shared" si="80"/>
        <v>30</v>
      </c>
      <c r="K198" s="21">
        <f t="shared" si="80"/>
        <v>0</v>
      </c>
      <c r="L198" s="21">
        <f t="shared" si="80"/>
        <v>30</v>
      </c>
      <c r="M198" s="21">
        <f t="shared" si="80"/>
        <v>0</v>
      </c>
      <c r="N198" s="21">
        <f t="shared" si="80"/>
        <v>30</v>
      </c>
      <c r="O198" s="21">
        <f t="shared" si="80"/>
        <v>0</v>
      </c>
      <c r="P198" s="21">
        <f t="shared" si="80"/>
        <v>30</v>
      </c>
      <c r="Q198" s="21">
        <f t="shared" si="80"/>
        <v>0</v>
      </c>
    </row>
    <row r="199" spans="1:17" ht="16.5">
      <c r="A199" s="26" t="s">
        <v>99</v>
      </c>
      <c r="B199" s="75" t="s">
        <v>280</v>
      </c>
      <c r="C199" s="6" t="s">
        <v>98</v>
      </c>
      <c r="D199" s="6" t="s">
        <v>11</v>
      </c>
      <c r="E199" s="6" t="s">
        <v>5</v>
      </c>
      <c r="F199" s="7">
        <v>30</v>
      </c>
      <c r="G199" s="7"/>
      <c r="H199" s="21">
        <f>F199+G199</f>
        <v>30</v>
      </c>
      <c r="I199" s="7"/>
      <c r="J199" s="21">
        <f>H199+I199</f>
        <v>30</v>
      </c>
      <c r="K199" s="7"/>
      <c r="L199" s="21">
        <f>J199+K199</f>
        <v>30</v>
      </c>
      <c r="M199" s="7"/>
      <c r="N199" s="21">
        <f>L199+M199</f>
        <v>30</v>
      </c>
      <c r="O199" s="7"/>
      <c r="P199" s="21">
        <f>N199+O199</f>
        <v>30</v>
      </c>
      <c r="Q199" s="21">
        <v>0</v>
      </c>
    </row>
    <row r="200" spans="1:17" ht="16.5">
      <c r="A200" s="25" t="s">
        <v>276</v>
      </c>
      <c r="B200" s="74" t="s">
        <v>367</v>
      </c>
      <c r="C200" s="20"/>
      <c r="D200" s="20"/>
      <c r="E200" s="20"/>
      <c r="F200" s="21">
        <f aca="true" t="shared" si="81" ref="F200:Q201">F201</f>
        <v>5</v>
      </c>
      <c r="G200" s="21">
        <f t="shared" si="81"/>
        <v>0</v>
      </c>
      <c r="H200" s="21">
        <f t="shared" si="81"/>
        <v>5</v>
      </c>
      <c r="I200" s="21">
        <f t="shared" si="81"/>
        <v>0</v>
      </c>
      <c r="J200" s="21">
        <f t="shared" si="81"/>
        <v>5</v>
      </c>
      <c r="K200" s="21">
        <f t="shared" si="81"/>
        <v>0</v>
      </c>
      <c r="L200" s="21">
        <f t="shared" si="81"/>
        <v>5</v>
      </c>
      <c r="M200" s="21">
        <f t="shared" si="81"/>
        <v>0</v>
      </c>
      <c r="N200" s="21">
        <f t="shared" si="81"/>
        <v>5</v>
      </c>
      <c r="O200" s="21">
        <f t="shared" si="81"/>
        <v>0</v>
      </c>
      <c r="P200" s="21">
        <f t="shared" si="81"/>
        <v>5</v>
      </c>
      <c r="Q200" s="21">
        <f t="shared" si="81"/>
        <v>0</v>
      </c>
    </row>
    <row r="201" spans="1:17" ht="16.5">
      <c r="A201" s="25" t="s">
        <v>145</v>
      </c>
      <c r="B201" s="74" t="s">
        <v>275</v>
      </c>
      <c r="C201" s="20"/>
      <c r="D201" s="20"/>
      <c r="E201" s="20"/>
      <c r="F201" s="21">
        <f t="shared" si="81"/>
        <v>5</v>
      </c>
      <c r="G201" s="21">
        <f t="shared" si="81"/>
        <v>0</v>
      </c>
      <c r="H201" s="21">
        <f t="shared" si="81"/>
        <v>5</v>
      </c>
      <c r="I201" s="21">
        <f t="shared" si="81"/>
        <v>0</v>
      </c>
      <c r="J201" s="21">
        <f t="shared" si="81"/>
        <v>5</v>
      </c>
      <c r="K201" s="21">
        <f t="shared" si="81"/>
        <v>0</v>
      </c>
      <c r="L201" s="21">
        <f t="shared" si="81"/>
        <v>5</v>
      </c>
      <c r="M201" s="21">
        <f t="shared" si="81"/>
        <v>0</v>
      </c>
      <c r="N201" s="21">
        <f t="shared" si="81"/>
        <v>5</v>
      </c>
      <c r="O201" s="21">
        <f t="shared" si="81"/>
        <v>0</v>
      </c>
      <c r="P201" s="21">
        <f t="shared" si="81"/>
        <v>5</v>
      </c>
      <c r="Q201" s="21">
        <f t="shared" si="81"/>
        <v>0</v>
      </c>
    </row>
    <row r="202" spans="1:17" ht="16.5">
      <c r="A202" s="26" t="s">
        <v>99</v>
      </c>
      <c r="B202" s="75" t="s">
        <v>275</v>
      </c>
      <c r="C202" s="6" t="s">
        <v>98</v>
      </c>
      <c r="D202" s="6" t="s">
        <v>10</v>
      </c>
      <c r="E202" s="6" t="s">
        <v>6</v>
      </c>
      <c r="F202" s="7">
        <v>5</v>
      </c>
      <c r="G202" s="7"/>
      <c r="H202" s="21">
        <f>F202+G202</f>
        <v>5</v>
      </c>
      <c r="I202" s="7"/>
      <c r="J202" s="21">
        <f>H202+I202</f>
        <v>5</v>
      </c>
      <c r="K202" s="7"/>
      <c r="L202" s="21">
        <f>J202+K202</f>
        <v>5</v>
      </c>
      <c r="M202" s="7"/>
      <c r="N202" s="21">
        <f>L202+M202</f>
        <v>5</v>
      </c>
      <c r="O202" s="7"/>
      <c r="P202" s="21">
        <f>N202+O202</f>
        <v>5</v>
      </c>
      <c r="Q202" s="21">
        <v>0</v>
      </c>
    </row>
    <row r="203" spans="1:17" ht="16.5">
      <c r="A203" s="25" t="s">
        <v>420</v>
      </c>
      <c r="B203" s="74" t="s">
        <v>418</v>
      </c>
      <c r="C203" s="20"/>
      <c r="D203" s="20"/>
      <c r="E203" s="20"/>
      <c r="F203" s="21">
        <f aca="true" t="shared" si="82" ref="F203:Q207">F204</f>
        <v>0</v>
      </c>
      <c r="G203" s="21">
        <f t="shared" si="82"/>
        <v>63.2</v>
      </c>
      <c r="H203" s="21">
        <f t="shared" si="82"/>
        <v>63.2</v>
      </c>
      <c r="I203" s="21">
        <f t="shared" si="82"/>
        <v>0</v>
      </c>
      <c r="J203" s="21">
        <f t="shared" si="82"/>
        <v>63.2</v>
      </c>
      <c r="K203" s="21">
        <f t="shared" si="82"/>
        <v>0</v>
      </c>
      <c r="L203" s="21">
        <f t="shared" si="82"/>
        <v>63.2</v>
      </c>
      <c r="M203" s="21">
        <f t="shared" si="82"/>
        <v>0</v>
      </c>
      <c r="N203" s="21">
        <f t="shared" si="82"/>
        <v>63.2</v>
      </c>
      <c r="O203" s="21">
        <f t="shared" si="82"/>
        <v>0</v>
      </c>
      <c r="P203" s="21">
        <f t="shared" si="82"/>
        <v>63.2</v>
      </c>
      <c r="Q203" s="21">
        <f t="shared" si="82"/>
        <v>0</v>
      </c>
    </row>
    <row r="204" spans="1:17" ht="16.5">
      <c r="A204" s="25" t="s">
        <v>145</v>
      </c>
      <c r="B204" s="74" t="s">
        <v>419</v>
      </c>
      <c r="C204" s="20"/>
      <c r="D204" s="20"/>
      <c r="E204" s="20"/>
      <c r="F204" s="21">
        <f t="shared" si="82"/>
        <v>0</v>
      </c>
      <c r="G204" s="21">
        <f t="shared" si="82"/>
        <v>63.2</v>
      </c>
      <c r="H204" s="21">
        <f t="shared" si="82"/>
        <v>63.2</v>
      </c>
      <c r="I204" s="21">
        <f t="shared" si="82"/>
        <v>0</v>
      </c>
      <c r="J204" s="21">
        <f t="shared" si="82"/>
        <v>63.2</v>
      </c>
      <c r="K204" s="21">
        <f t="shared" si="82"/>
        <v>0</v>
      </c>
      <c r="L204" s="21">
        <f t="shared" si="82"/>
        <v>63.2</v>
      </c>
      <c r="M204" s="21">
        <f t="shared" si="82"/>
        <v>0</v>
      </c>
      <c r="N204" s="21">
        <f t="shared" si="82"/>
        <v>63.2</v>
      </c>
      <c r="O204" s="21">
        <f t="shared" si="82"/>
        <v>0</v>
      </c>
      <c r="P204" s="21">
        <f t="shared" si="82"/>
        <v>63.2</v>
      </c>
      <c r="Q204" s="21">
        <f t="shared" si="82"/>
        <v>0</v>
      </c>
    </row>
    <row r="205" spans="1:17" ht="16.5">
      <c r="A205" s="26" t="s">
        <v>99</v>
      </c>
      <c r="B205" s="75" t="s">
        <v>419</v>
      </c>
      <c r="C205" s="6" t="s">
        <v>98</v>
      </c>
      <c r="D205" s="6" t="s">
        <v>10</v>
      </c>
      <c r="E205" s="6" t="s">
        <v>8</v>
      </c>
      <c r="F205" s="7">
        <v>0</v>
      </c>
      <c r="G205" s="7">
        <v>63.2</v>
      </c>
      <c r="H205" s="21">
        <f>F205+G205</f>
        <v>63.2</v>
      </c>
      <c r="I205" s="7"/>
      <c r="J205" s="21">
        <f>H205+I205</f>
        <v>63.2</v>
      </c>
      <c r="K205" s="7"/>
      <c r="L205" s="21">
        <f>J205+K205</f>
        <v>63.2</v>
      </c>
      <c r="M205" s="7"/>
      <c r="N205" s="21">
        <f>L205+M205</f>
        <v>63.2</v>
      </c>
      <c r="O205" s="7"/>
      <c r="P205" s="21">
        <f>N205+O205</f>
        <v>63.2</v>
      </c>
      <c r="Q205" s="21">
        <v>0</v>
      </c>
    </row>
    <row r="206" spans="1:17" ht="19.5" customHeight="1">
      <c r="A206" s="25" t="s">
        <v>442</v>
      </c>
      <c r="B206" s="74" t="s">
        <v>467</v>
      </c>
      <c r="C206" s="20"/>
      <c r="D206" s="20"/>
      <c r="E206" s="20"/>
      <c r="F206" s="7"/>
      <c r="G206" s="7"/>
      <c r="H206" s="21">
        <f t="shared" si="82"/>
        <v>0</v>
      </c>
      <c r="I206" s="21">
        <f t="shared" si="82"/>
        <v>14.3</v>
      </c>
      <c r="J206" s="21">
        <f t="shared" si="82"/>
        <v>14.3</v>
      </c>
      <c r="K206" s="21">
        <f t="shared" si="82"/>
        <v>0</v>
      </c>
      <c r="L206" s="21">
        <f t="shared" si="82"/>
        <v>14.3</v>
      </c>
      <c r="M206" s="21">
        <f t="shared" si="82"/>
        <v>0</v>
      </c>
      <c r="N206" s="21">
        <f t="shared" si="82"/>
        <v>14.3</v>
      </c>
      <c r="O206" s="21">
        <f t="shared" si="82"/>
        <v>0</v>
      </c>
      <c r="P206" s="21">
        <f t="shared" si="82"/>
        <v>14.3</v>
      </c>
      <c r="Q206" s="21">
        <f t="shared" si="82"/>
        <v>14.3</v>
      </c>
    </row>
    <row r="207" spans="1:17" ht="16.5">
      <c r="A207" s="25" t="s">
        <v>145</v>
      </c>
      <c r="B207" s="74" t="s">
        <v>466</v>
      </c>
      <c r="C207" s="20"/>
      <c r="D207" s="20"/>
      <c r="E207" s="20"/>
      <c r="F207" s="7"/>
      <c r="G207" s="7"/>
      <c r="H207" s="21">
        <f t="shared" si="82"/>
        <v>0</v>
      </c>
      <c r="I207" s="21">
        <f t="shared" si="82"/>
        <v>14.3</v>
      </c>
      <c r="J207" s="21">
        <f t="shared" si="82"/>
        <v>14.3</v>
      </c>
      <c r="K207" s="21">
        <f t="shared" si="82"/>
        <v>0</v>
      </c>
      <c r="L207" s="21">
        <f t="shared" si="82"/>
        <v>14.3</v>
      </c>
      <c r="M207" s="21">
        <f t="shared" si="82"/>
        <v>0</v>
      </c>
      <c r="N207" s="21">
        <f t="shared" si="82"/>
        <v>14.3</v>
      </c>
      <c r="O207" s="21">
        <f t="shared" si="82"/>
        <v>0</v>
      </c>
      <c r="P207" s="21">
        <f t="shared" si="82"/>
        <v>14.3</v>
      </c>
      <c r="Q207" s="21">
        <f t="shared" si="82"/>
        <v>14.3</v>
      </c>
    </row>
    <row r="208" spans="1:17" ht="16.5">
      <c r="A208" s="26" t="s">
        <v>99</v>
      </c>
      <c r="B208" s="75" t="s">
        <v>466</v>
      </c>
      <c r="C208" s="6" t="s">
        <v>98</v>
      </c>
      <c r="D208" s="6" t="s">
        <v>11</v>
      </c>
      <c r="E208" s="6" t="s">
        <v>5</v>
      </c>
      <c r="F208" s="7"/>
      <c r="G208" s="7"/>
      <c r="H208" s="21">
        <f>F208+G208</f>
        <v>0</v>
      </c>
      <c r="I208" s="7">
        <v>14.3</v>
      </c>
      <c r="J208" s="21">
        <f>H208+I208</f>
        <v>14.3</v>
      </c>
      <c r="K208" s="7"/>
      <c r="L208" s="21">
        <f>J208+K208</f>
        <v>14.3</v>
      </c>
      <c r="M208" s="7"/>
      <c r="N208" s="21">
        <f>L208+M208</f>
        <v>14.3</v>
      </c>
      <c r="O208" s="7"/>
      <c r="P208" s="21">
        <f>N208+O208</f>
        <v>14.3</v>
      </c>
      <c r="Q208" s="21">
        <v>14.3</v>
      </c>
    </row>
    <row r="209" spans="1:17" ht="33" hidden="1">
      <c r="A209" s="26" t="s">
        <v>403</v>
      </c>
      <c r="B209" s="75" t="s">
        <v>404</v>
      </c>
      <c r="C209" s="6"/>
      <c r="D209" s="6"/>
      <c r="E209" s="6"/>
      <c r="F209" s="7"/>
      <c r="G209" s="7"/>
      <c r="H209" s="7">
        <f>H210</f>
        <v>0</v>
      </c>
      <c r="I209" s="7"/>
      <c r="J209" s="7">
        <f>J210</f>
        <v>0</v>
      </c>
      <c r="K209" s="7"/>
      <c r="L209" s="7">
        <f>L210</f>
        <v>0</v>
      </c>
      <c r="M209" s="7"/>
      <c r="N209" s="7">
        <f>N210</f>
        <v>0</v>
      </c>
      <c r="O209" s="7"/>
      <c r="P209" s="7">
        <f>P210</f>
        <v>0</v>
      </c>
      <c r="Q209" s="7">
        <f>Q210</f>
        <v>0</v>
      </c>
    </row>
    <row r="210" spans="1:17" ht="16.5" hidden="1">
      <c r="A210" s="26" t="s">
        <v>99</v>
      </c>
      <c r="B210" s="75" t="s">
        <v>404</v>
      </c>
      <c r="C210" s="6" t="s">
        <v>98</v>
      </c>
      <c r="D210" s="6" t="s">
        <v>10</v>
      </c>
      <c r="E210" s="6" t="s">
        <v>6</v>
      </c>
      <c r="F210" s="7"/>
      <c r="G210" s="7"/>
      <c r="H210" s="21">
        <f>F210+G210</f>
        <v>0</v>
      </c>
      <c r="I210" s="7"/>
      <c r="J210" s="21">
        <f>H210+I210</f>
        <v>0</v>
      </c>
      <c r="K210" s="7"/>
      <c r="L210" s="21">
        <f>J210+K210</f>
        <v>0</v>
      </c>
      <c r="M210" s="7"/>
      <c r="N210" s="21">
        <f>L210+M210</f>
        <v>0</v>
      </c>
      <c r="O210" s="7"/>
      <c r="P210" s="21">
        <f>N210+O210</f>
        <v>0</v>
      </c>
      <c r="Q210" s="21">
        <f>O210+P210</f>
        <v>0</v>
      </c>
    </row>
    <row r="211" spans="1:17" ht="33" hidden="1">
      <c r="A211" s="26" t="s">
        <v>403</v>
      </c>
      <c r="B211" s="75" t="s">
        <v>405</v>
      </c>
      <c r="C211" s="6"/>
      <c r="D211" s="6"/>
      <c r="E211" s="6"/>
      <c r="F211" s="7"/>
      <c r="G211" s="7"/>
      <c r="H211" s="7">
        <f>H212</f>
        <v>0</v>
      </c>
      <c r="I211" s="7"/>
      <c r="J211" s="7">
        <f>J212</f>
        <v>0</v>
      </c>
      <c r="K211" s="7"/>
      <c r="L211" s="7">
        <f>L212</f>
        <v>0</v>
      </c>
      <c r="M211" s="7"/>
      <c r="N211" s="7">
        <f>N212</f>
        <v>0</v>
      </c>
      <c r="O211" s="7"/>
      <c r="P211" s="7">
        <f>P212</f>
        <v>0</v>
      </c>
      <c r="Q211" s="7">
        <f>Q212</f>
        <v>0</v>
      </c>
    </row>
    <row r="212" spans="1:17" ht="16.5" hidden="1">
      <c r="A212" s="26" t="s">
        <v>99</v>
      </c>
      <c r="B212" s="75" t="s">
        <v>405</v>
      </c>
      <c r="C212" s="6" t="s">
        <v>98</v>
      </c>
      <c r="D212" s="6" t="s">
        <v>10</v>
      </c>
      <c r="E212" s="6" t="s">
        <v>6</v>
      </c>
      <c r="F212" s="7"/>
      <c r="G212" s="7"/>
      <c r="H212" s="21">
        <f>F212+G212</f>
        <v>0</v>
      </c>
      <c r="I212" s="7"/>
      <c r="J212" s="21">
        <f>H212+I212</f>
        <v>0</v>
      </c>
      <c r="K212" s="7"/>
      <c r="L212" s="21">
        <f>J212+K212</f>
        <v>0</v>
      </c>
      <c r="M212" s="7"/>
      <c r="N212" s="21">
        <f>L212+M212</f>
        <v>0</v>
      </c>
      <c r="O212" s="7"/>
      <c r="P212" s="21">
        <f>N212+O212</f>
        <v>0</v>
      </c>
      <c r="Q212" s="21">
        <f>O212+P212</f>
        <v>0</v>
      </c>
    </row>
    <row r="213" spans="1:17" ht="49.5">
      <c r="A213" s="149" t="s">
        <v>304</v>
      </c>
      <c r="B213" s="151" t="s">
        <v>187</v>
      </c>
      <c r="C213" s="151"/>
      <c r="D213" s="151"/>
      <c r="E213" s="151"/>
      <c r="F213" s="14">
        <f aca="true" t="shared" si="83" ref="F213:L213">F214+F222</f>
        <v>1272.6000000000001</v>
      </c>
      <c r="G213" s="14">
        <f t="shared" si="83"/>
        <v>109.8</v>
      </c>
      <c r="H213" s="14">
        <f t="shared" si="83"/>
        <v>1382.4</v>
      </c>
      <c r="I213" s="14">
        <f t="shared" si="83"/>
        <v>343</v>
      </c>
      <c r="J213" s="14">
        <f t="shared" si="83"/>
        <v>1725.4</v>
      </c>
      <c r="K213" s="14">
        <f t="shared" si="83"/>
        <v>0</v>
      </c>
      <c r="L213" s="14">
        <f t="shared" si="83"/>
        <v>1725.4</v>
      </c>
      <c r="M213" s="14">
        <f>M214+M222</f>
        <v>363.6</v>
      </c>
      <c r="N213" s="14">
        <f>N214+N222</f>
        <v>2089</v>
      </c>
      <c r="O213" s="14">
        <f>O214+O222</f>
        <v>0</v>
      </c>
      <c r="P213" s="14">
        <f>P214+P222</f>
        <v>2088.9</v>
      </c>
      <c r="Q213" s="14">
        <f>Q214+Q222</f>
        <v>1769.1999999999998</v>
      </c>
    </row>
    <row r="214" spans="1:17" ht="69">
      <c r="A214" s="146" t="s">
        <v>154</v>
      </c>
      <c r="B214" s="148" t="s">
        <v>188</v>
      </c>
      <c r="C214" s="17"/>
      <c r="D214" s="17"/>
      <c r="E214" s="17"/>
      <c r="F214" s="18">
        <f>F215+F217</f>
        <v>1131.2</v>
      </c>
      <c r="G214" s="18">
        <f>G215+G217</f>
        <v>173</v>
      </c>
      <c r="H214" s="18">
        <f aca="true" t="shared" si="84" ref="H214:N214">H215+H217+H220</f>
        <v>1304.2</v>
      </c>
      <c r="I214" s="18">
        <f t="shared" si="84"/>
        <v>343</v>
      </c>
      <c r="J214" s="18">
        <f t="shared" si="84"/>
        <v>1647.2</v>
      </c>
      <c r="K214" s="18">
        <f t="shared" si="84"/>
        <v>0</v>
      </c>
      <c r="L214" s="18">
        <f t="shared" si="84"/>
        <v>1647.2</v>
      </c>
      <c r="M214" s="18">
        <f t="shared" si="84"/>
        <v>363.6</v>
      </c>
      <c r="N214" s="18">
        <f t="shared" si="84"/>
        <v>2010.8000000000002</v>
      </c>
      <c r="O214" s="18">
        <f>O215+O217+O220</f>
        <v>0</v>
      </c>
      <c r="P214" s="18">
        <f>P215+P217+P220</f>
        <v>2010.8000000000002</v>
      </c>
      <c r="Q214" s="18">
        <f>Q215+Q217+Q220</f>
        <v>1747.1</v>
      </c>
    </row>
    <row r="215" spans="1:17" ht="16.5">
      <c r="A215" s="19" t="s">
        <v>134</v>
      </c>
      <c r="B215" s="74" t="s">
        <v>322</v>
      </c>
      <c r="C215" s="20"/>
      <c r="D215" s="20"/>
      <c r="E215" s="20"/>
      <c r="F215" s="42">
        <f aca="true" t="shared" si="85" ref="F215:Q215">F216</f>
        <v>864</v>
      </c>
      <c r="G215" s="42">
        <f t="shared" si="85"/>
        <v>156</v>
      </c>
      <c r="H215" s="42">
        <f t="shared" si="85"/>
        <v>1020</v>
      </c>
      <c r="I215" s="42">
        <f t="shared" si="85"/>
        <v>0</v>
      </c>
      <c r="J215" s="42">
        <f t="shared" si="85"/>
        <v>1020</v>
      </c>
      <c r="K215" s="42">
        <f t="shared" si="85"/>
        <v>0</v>
      </c>
      <c r="L215" s="42">
        <f t="shared" si="85"/>
        <v>1020</v>
      </c>
      <c r="M215" s="42">
        <f t="shared" si="85"/>
        <v>0</v>
      </c>
      <c r="N215" s="42">
        <f t="shared" si="85"/>
        <v>1020</v>
      </c>
      <c r="O215" s="42">
        <f t="shared" si="85"/>
        <v>0</v>
      </c>
      <c r="P215" s="42">
        <f t="shared" si="85"/>
        <v>1020</v>
      </c>
      <c r="Q215" s="42">
        <f t="shared" si="85"/>
        <v>1020</v>
      </c>
    </row>
    <row r="216" spans="1:17" s="37" customFormat="1" ht="16.5">
      <c r="A216" s="26" t="s">
        <v>99</v>
      </c>
      <c r="B216" s="78" t="s">
        <v>322</v>
      </c>
      <c r="C216" s="6" t="s">
        <v>98</v>
      </c>
      <c r="D216" s="6" t="s">
        <v>12</v>
      </c>
      <c r="E216" s="6" t="s">
        <v>15</v>
      </c>
      <c r="F216" s="7">
        <v>864</v>
      </c>
      <c r="G216" s="7">
        <v>156</v>
      </c>
      <c r="H216" s="7">
        <f>F216+G216</f>
        <v>1020</v>
      </c>
      <c r="I216" s="7"/>
      <c r="J216" s="7">
        <f>H216+I216</f>
        <v>1020</v>
      </c>
      <c r="K216" s="7"/>
      <c r="L216" s="7">
        <f>J216+K216</f>
        <v>1020</v>
      </c>
      <c r="M216" s="7"/>
      <c r="N216" s="7">
        <f>L216+M216</f>
        <v>1020</v>
      </c>
      <c r="O216" s="7"/>
      <c r="P216" s="7">
        <f>N216+O216</f>
        <v>1020</v>
      </c>
      <c r="Q216" s="7">
        <v>1020</v>
      </c>
    </row>
    <row r="217" spans="1:17" s="37" customFormat="1" ht="16.5">
      <c r="A217" s="25" t="s">
        <v>145</v>
      </c>
      <c r="B217" s="20" t="s">
        <v>189</v>
      </c>
      <c r="C217" s="20"/>
      <c r="D217" s="20"/>
      <c r="E217" s="20"/>
      <c r="F217" s="21">
        <f>F218</f>
        <v>267.2</v>
      </c>
      <c r="G217" s="114">
        <f>G218</f>
        <v>17</v>
      </c>
      <c r="H217" s="21">
        <f aca="true" t="shared" si="86" ref="H217:N217">H218+H219</f>
        <v>284.2</v>
      </c>
      <c r="I217" s="21">
        <f t="shared" si="86"/>
        <v>193</v>
      </c>
      <c r="J217" s="21">
        <f t="shared" si="86"/>
        <v>477.2</v>
      </c>
      <c r="K217" s="21">
        <f t="shared" si="86"/>
        <v>0</v>
      </c>
      <c r="L217" s="21">
        <f t="shared" si="86"/>
        <v>477.2</v>
      </c>
      <c r="M217" s="21">
        <f t="shared" si="86"/>
        <v>0</v>
      </c>
      <c r="N217" s="21">
        <f t="shared" si="86"/>
        <v>477.2</v>
      </c>
      <c r="O217" s="21">
        <f>O218+O219</f>
        <v>0</v>
      </c>
      <c r="P217" s="21">
        <f>P218+P219</f>
        <v>477.2</v>
      </c>
      <c r="Q217" s="21">
        <f>Q218+Q219</f>
        <v>381.20000000000005</v>
      </c>
    </row>
    <row r="218" spans="1:17" ht="33">
      <c r="A218" s="121" t="s">
        <v>259</v>
      </c>
      <c r="B218" s="6" t="s">
        <v>189</v>
      </c>
      <c r="C218" s="6" t="s">
        <v>95</v>
      </c>
      <c r="D218" s="6" t="s">
        <v>5</v>
      </c>
      <c r="E218" s="6" t="s">
        <v>67</v>
      </c>
      <c r="F218" s="7">
        <v>267.2</v>
      </c>
      <c r="G218" s="7">
        <v>17</v>
      </c>
      <c r="H218" s="7">
        <f>F218+G218</f>
        <v>284.2</v>
      </c>
      <c r="I218" s="7"/>
      <c r="J218" s="7">
        <f>H218+I218</f>
        <v>284.2</v>
      </c>
      <c r="K218" s="7"/>
      <c r="L218" s="7">
        <f>J218+K218</f>
        <v>284.2</v>
      </c>
      <c r="M218" s="7"/>
      <c r="N218" s="7">
        <f>L218+M218</f>
        <v>284.2</v>
      </c>
      <c r="O218" s="7"/>
      <c r="P218" s="7">
        <f>N218+O218</f>
        <v>284.2</v>
      </c>
      <c r="Q218" s="7">
        <v>206.4</v>
      </c>
    </row>
    <row r="219" spans="1:17" ht="16.5">
      <c r="A219" s="26" t="s">
        <v>99</v>
      </c>
      <c r="B219" s="6" t="s">
        <v>189</v>
      </c>
      <c r="C219" s="6" t="s">
        <v>98</v>
      </c>
      <c r="D219" s="6" t="s">
        <v>12</v>
      </c>
      <c r="E219" s="6" t="s">
        <v>15</v>
      </c>
      <c r="F219" s="7">
        <v>267.2</v>
      </c>
      <c r="G219" s="7">
        <v>17</v>
      </c>
      <c r="H219" s="7">
        <v>0</v>
      </c>
      <c r="I219" s="7">
        <v>193</v>
      </c>
      <c r="J219" s="7">
        <f>H219+I219</f>
        <v>193</v>
      </c>
      <c r="K219" s="7"/>
      <c r="L219" s="7">
        <f>J219+K219</f>
        <v>193</v>
      </c>
      <c r="M219" s="7"/>
      <c r="N219" s="7">
        <f>L219+M219</f>
        <v>193</v>
      </c>
      <c r="O219" s="7"/>
      <c r="P219" s="7">
        <f>N219+O219</f>
        <v>193</v>
      </c>
      <c r="Q219" s="7">
        <v>174.8</v>
      </c>
    </row>
    <row r="220" spans="1:17" ht="50.25">
      <c r="A220" s="25" t="s">
        <v>447</v>
      </c>
      <c r="B220" s="74" t="s">
        <v>464</v>
      </c>
      <c r="C220" s="20"/>
      <c r="D220" s="20"/>
      <c r="E220" s="20"/>
      <c r="F220" s="7"/>
      <c r="G220" s="7"/>
      <c r="H220" s="21">
        <f aca="true" t="shared" si="87" ref="H220:Q220">H221</f>
        <v>0</v>
      </c>
      <c r="I220" s="112">
        <f t="shared" si="87"/>
        <v>150</v>
      </c>
      <c r="J220" s="21">
        <f t="shared" si="87"/>
        <v>150</v>
      </c>
      <c r="K220" s="112">
        <f t="shared" si="87"/>
        <v>0</v>
      </c>
      <c r="L220" s="21">
        <f t="shared" si="87"/>
        <v>150</v>
      </c>
      <c r="M220" s="112">
        <f t="shared" si="87"/>
        <v>363.6</v>
      </c>
      <c r="N220" s="21">
        <f t="shared" si="87"/>
        <v>513.6</v>
      </c>
      <c r="O220" s="112">
        <f t="shared" si="87"/>
        <v>0</v>
      </c>
      <c r="P220" s="21">
        <f t="shared" si="87"/>
        <v>513.6</v>
      </c>
      <c r="Q220" s="21">
        <f t="shared" si="87"/>
        <v>345.9</v>
      </c>
    </row>
    <row r="221" spans="1:17" ht="16.5">
      <c r="A221" s="26" t="s">
        <v>99</v>
      </c>
      <c r="B221" s="75" t="s">
        <v>464</v>
      </c>
      <c r="C221" s="6" t="s">
        <v>98</v>
      </c>
      <c r="D221" s="6" t="s">
        <v>12</v>
      </c>
      <c r="E221" s="6" t="s">
        <v>15</v>
      </c>
      <c r="F221" s="7"/>
      <c r="G221" s="7"/>
      <c r="H221" s="7">
        <f>F221+G221</f>
        <v>0</v>
      </c>
      <c r="I221" s="7">
        <v>150</v>
      </c>
      <c r="J221" s="7">
        <f>H221+I221</f>
        <v>150</v>
      </c>
      <c r="K221" s="7"/>
      <c r="L221" s="7">
        <f>J221+K221</f>
        <v>150</v>
      </c>
      <c r="M221" s="7">
        <v>363.6</v>
      </c>
      <c r="N221" s="7">
        <f>L221+M221</f>
        <v>513.6</v>
      </c>
      <c r="O221" s="7"/>
      <c r="P221" s="7">
        <f>N221+O221</f>
        <v>513.6</v>
      </c>
      <c r="Q221" s="7">
        <v>345.9</v>
      </c>
    </row>
    <row r="222" spans="1:17" ht="51.75">
      <c r="A222" s="24" t="s">
        <v>155</v>
      </c>
      <c r="B222" s="147" t="s">
        <v>190</v>
      </c>
      <c r="C222" s="147"/>
      <c r="D222" s="147"/>
      <c r="E222" s="147"/>
      <c r="F222" s="18">
        <f aca="true" t="shared" si="88" ref="F222:Q222">F223</f>
        <v>141.4</v>
      </c>
      <c r="G222" s="18">
        <f t="shared" si="88"/>
        <v>-63.2</v>
      </c>
      <c r="H222" s="18">
        <f t="shared" si="88"/>
        <v>78.2</v>
      </c>
      <c r="I222" s="18">
        <f t="shared" si="88"/>
        <v>0</v>
      </c>
      <c r="J222" s="18">
        <f t="shared" si="88"/>
        <v>78.2</v>
      </c>
      <c r="K222" s="18">
        <f t="shared" si="88"/>
        <v>0</v>
      </c>
      <c r="L222" s="18">
        <f t="shared" si="88"/>
        <v>78.2</v>
      </c>
      <c r="M222" s="18">
        <f t="shared" si="88"/>
        <v>0</v>
      </c>
      <c r="N222" s="18">
        <f t="shared" si="88"/>
        <v>78.2</v>
      </c>
      <c r="O222" s="18">
        <f t="shared" si="88"/>
        <v>0</v>
      </c>
      <c r="P222" s="18">
        <f t="shared" si="88"/>
        <v>78.1</v>
      </c>
      <c r="Q222" s="18">
        <f t="shared" si="88"/>
        <v>22.1</v>
      </c>
    </row>
    <row r="223" spans="1:17" ht="16.5">
      <c r="A223" s="25" t="s">
        <v>145</v>
      </c>
      <c r="B223" s="20" t="s">
        <v>191</v>
      </c>
      <c r="C223" s="20"/>
      <c r="D223" s="20"/>
      <c r="E223" s="20"/>
      <c r="F223" s="21">
        <f aca="true" t="shared" si="89" ref="F223:L223">F225+F226+F227+F228+F224</f>
        <v>141.4</v>
      </c>
      <c r="G223" s="21">
        <f t="shared" si="89"/>
        <v>-63.2</v>
      </c>
      <c r="H223" s="21">
        <f t="shared" si="89"/>
        <v>78.2</v>
      </c>
      <c r="I223" s="21">
        <f t="shared" si="89"/>
        <v>0</v>
      </c>
      <c r="J223" s="21">
        <f t="shared" si="89"/>
        <v>78.2</v>
      </c>
      <c r="K223" s="21">
        <f t="shared" si="89"/>
        <v>0</v>
      </c>
      <c r="L223" s="21">
        <f t="shared" si="89"/>
        <v>78.2</v>
      </c>
      <c r="M223" s="21">
        <f>M225+M226+M227+M228+M224</f>
        <v>0</v>
      </c>
      <c r="N223" s="21">
        <f>N225+N226+N227+N228+N224</f>
        <v>78.2</v>
      </c>
      <c r="O223" s="21">
        <f>O225+O226+O227+O228+O224</f>
        <v>0</v>
      </c>
      <c r="P223" s="21">
        <f>P225+P226+P227+P228+P224</f>
        <v>78.1</v>
      </c>
      <c r="Q223" s="21">
        <f>Q225+Q226+Q227+Q228+Q224</f>
        <v>22.1</v>
      </c>
    </row>
    <row r="224" spans="1:17" ht="48" customHeight="1">
      <c r="A224" s="107" t="s">
        <v>112</v>
      </c>
      <c r="B224" s="8" t="s">
        <v>191</v>
      </c>
      <c r="C224" s="8" t="s">
        <v>94</v>
      </c>
      <c r="D224" s="8" t="s">
        <v>5</v>
      </c>
      <c r="E224" s="8" t="s">
        <v>67</v>
      </c>
      <c r="F224" s="21"/>
      <c r="G224" s="21">
        <v>29.8</v>
      </c>
      <c r="H224" s="7">
        <f>F224+G224</f>
        <v>29.8</v>
      </c>
      <c r="I224" s="21"/>
      <c r="J224" s="7">
        <f>H224+I224</f>
        <v>29.8</v>
      </c>
      <c r="K224" s="21"/>
      <c r="L224" s="7">
        <f>J224+K224</f>
        <v>29.8</v>
      </c>
      <c r="M224" s="21"/>
      <c r="N224" s="7">
        <f>L224+M224</f>
        <v>29.8</v>
      </c>
      <c r="O224" s="21"/>
      <c r="P224" s="7">
        <f>3.3+26.4</f>
        <v>29.7</v>
      </c>
      <c r="Q224" s="7">
        <f>3.3</f>
        <v>3.3</v>
      </c>
    </row>
    <row r="225" spans="1:17" s="37" customFormat="1" ht="52.5" customHeight="1" hidden="1">
      <c r="A225" s="107" t="s">
        <v>112</v>
      </c>
      <c r="B225" s="8" t="s">
        <v>191</v>
      </c>
      <c r="C225" s="8" t="s">
        <v>94</v>
      </c>
      <c r="D225" s="8" t="s">
        <v>10</v>
      </c>
      <c r="E225" s="8" t="s">
        <v>8</v>
      </c>
      <c r="F225" s="7"/>
      <c r="G225" s="7"/>
      <c r="H225" s="7">
        <f>F225+G225</f>
        <v>0</v>
      </c>
      <c r="I225" s="7"/>
      <c r="J225" s="7">
        <f>H225+I225</f>
        <v>0</v>
      </c>
      <c r="K225" s="7"/>
      <c r="L225" s="7">
        <f>J225+K225</f>
        <v>0</v>
      </c>
      <c r="M225" s="7"/>
      <c r="N225" s="7">
        <f>L225+M225</f>
        <v>0</v>
      </c>
      <c r="O225" s="7"/>
      <c r="P225" s="7">
        <f aca="true" t="shared" si="90" ref="P225:Q228">N225+O225</f>
        <v>0</v>
      </c>
      <c r="Q225" s="7">
        <f t="shared" si="90"/>
        <v>0</v>
      </c>
    </row>
    <row r="226" spans="1:17" s="29" customFormat="1" ht="33.75" hidden="1">
      <c r="A226" s="121" t="s">
        <v>259</v>
      </c>
      <c r="B226" s="6" t="s">
        <v>191</v>
      </c>
      <c r="C226" s="6" t="s">
        <v>95</v>
      </c>
      <c r="D226" s="6" t="s">
        <v>5</v>
      </c>
      <c r="E226" s="6" t="s">
        <v>67</v>
      </c>
      <c r="F226" s="7"/>
      <c r="G226" s="7"/>
      <c r="H226" s="7">
        <f>F226+G226</f>
        <v>0</v>
      </c>
      <c r="I226" s="7"/>
      <c r="J226" s="7">
        <f>H226+I226</f>
        <v>0</v>
      </c>
      <c r="K226" s="7"/>
      <c r="L226" s="7">
        <f>J226+K226</f>
        <v>0</v>
      </c>
      <c r="M226" s="7"/>
      <c r="N226" s="7">
        <f>L226+M226</f>
        <v>0</v>
      </c>
      <c r="O226" s="7"/>
      <c r="P226" s="7">
        <f t="shared" si="90"/>
        <v>0</v>
      </c>
      <c r="Q226" s="7">
        <f t="shared" si="90"/>
        <v>0</v>
      </c>
    </row>
    <row r="227" spans="1:17" ht="33">
      <c r="A227" s="121" t="s">
        <v>259</v>
      </c>
      <c r="B227" s="6" t="s">
        <v>191</v>
      </c>
      <c r="C227" s="6" t="s">
        <v>95</v>
      </c>
      <c r="D227" s="6" t="s">
        <v>10</v>
      </c>
      <c r="E227" s="6" t="s">
        <v>8</v>
      </c>
      <c r="F227" s="7">
        <v>141.4</v>
      </c>
      <c r="G227" s="7">
        <v>-93</v>
      </c>
      <c r="H227" s="7">
        <f>F227+G227</f>
        <v>48.400000000000006</v>
      </c>
      <c r="I227" s="7"/>
      <c r="J227" s="7">
        <f>H227+I227</f>
        <v>48.400000000000006</v>
      </c>
      <c r="K227" s="7"/>
      <c r="L227" s="7">
        <f>J227+K227</f>
        <v>48.400000000000006</v>
      </c>
      <c r="M227" s="7"/>
      <c r="N227" s="7">
        <f>L227+M227</f>
        <v>48.400000000000006</v>
      </c>
      <c r="O227" s="7"/>
      <c r="P227" s="7">
        <f>7.5+40.9</f>
        <v>48.4</v>
      </c>
      <c r="Q227" s="7">
        <f>7.5+11.3</f>
        <v>18.8</v>
      </c>
    </row>
    <row r="228" spans="1:17" ht="16.5" hidden="1">
      <c r="A228" s="26" t="s">
        <v>99</v>
      </c>
      <c r="B228" s="6" t="s">
        <v>191</v>
      </c>
      <c r="C228" s="6" t="s">
        <v>98</v>
      </c>
      <c r="D228" s="6" t="s">
        <v>10</v>
      </c>
      <c r="E228" s="6" t="s">
        <v>8</v>
      </c>
      <c r="F228" s="7"/>
      <c r="G228" s="7"/>
      <c r="H228" s="7">
        <f>F228+G228</f>
        <v>0</v>
      </c>
      <c r="I228" s="7"/>
      <c r="J228" s="7">
        <f>H228+I228</f>
        <v>0</v>
      </c>
      <c r="K228" s="7"/>
      <c r="L228" s="7">
        <f>J228+K228</f>
        <v>0</v>
      </c>
      <c r="M228" s="7"/>
      <c r="N228" s="7">
        <f>L228+M228</f>
        <v>0</v>
      </c>
      <c r="O228" s="7"/>
      <c r="P228" s="7">
        <f t="shared" si="90"/>
        <v>0</v>
      </c>
      <c r="Q228" s="7">
        <f t="shared" si="90"/>
        <v>0</v>
      </c>
    </row>
    <row r="229" spans="1:17" ht="49.5">
      <c r="A229" s="27" t="s">
        <v>153</v>
      </c>
      <c r="B229" s="13" t="s">
        <v>192</v>
      </c>
      <c r="C229" s="13"/>
      <c r="D229" s="13"/>
      <c r="E229" s="13"/>
      <c r="F229" s="14">
        <f aca="true" t="shared" si="91" ref="F229:L229">F230+F232+F234</f>
        <v>575.3</v>
      </c>
      <c r="G229" s="14">
        <f t="shared" si="91"/>
        <v>0</v>
      </c>
      <c r="H229" s="14">
        <f t="shared" si="91"/>
        <v>575.3</v>
      </c>
      <c r="I229" s="14">
        <f t="shared" si="91"/>
        <v>0</v>
      </c>
      <c r="J229" s="14">
        <f t="shared" si="91"/>
        <v>575.3</v>
      </c>
      <c r="K229" s="14">
        <f t="shared" si="91"/>
        <v>0</v>
      </c>
      <c r="L229" s="14">
        <f t="shared" si="91"/>
        <v>575.3</v>
      </c>
      <c r="M229" s="14">
        <f>M230+M232+M234</f>
        <v>902.9</v>
      </c>
      <c r="N229" s="14">
        <f>N230+N232+N234+N236+N238</f>
        <v>1478.1999999999998</v>
      </c>
      <c r="O229" s="14">
        <f>O230+O232+O234+O236+O238</f>
        <v>411.8</v>
      </c>
      <c r="P229" s="14">
        <f>P230+P232+P234+P236+P238</f>
        <v>1890</v>
      </c>
      <c r="Q229" s="14">
        <f>Q230+Q232+Q234+Q236+Q238</f>
        <v>1890</v>
      </c>
    </row>
    <row r="230" spans="1:17" ht="33.75">
      <c r="A230" s="25" t="s">
        <v>492</v>
      </c>
      <c r="B230" s="74" t="s">
        <v>488</v>
      </c>
      <c r="C230" s="20"/>
      <c r="D230" s="20"/>
      <c r="E230" s="20"/>
      <c r="F230" s="21">
        <f aca="true" t="shared" si="92" ref="F230:Q230">F231</f>
        <v>0</v>
      </c>
      <c r="G230" s="112">
        <f t="shared" si="92"/>
        <v>0</v>
      </c>
      <c r="H230" s="21">
        <f t="shared" si="92"/>
        <v>0</v>
      </c>
      <c r="I230" s="112">
        <f t="shared" si="92"/>
        <v>0</v>
      </c>
      <c r="J230" s="21">
        <f t="shared" si="92"/>
        <v>0</v>
      </c>
      <c r="K230" s="112">
        <f t="shared" si="92"/>
        <v>0</v>
      </c>
      <c r="L230" s="21">
        <f t="shared" si="92"/>
        <v>0</v>
      </c>
      <c r="M230" s="112">
        <f t="shared" si="92"/>
        <v>417.9</v>
      </c>
      <c r="N230" s="21">
        <f t="shared" si="92"/>
        <v>417.9</v>
      </c>
      <c r="O230" s="114">
        <f t="shared" si="92"/>
        <v>0</v>
      </c>
      <c r="P230" s="21">
        <f t="shared" si="92"/>
        <v>417.9</v>
      </c>
      <c r="Q230" s="21">
        <f t="shared" si="92"/>
        <v>417.9</v>
      </c>
    </row>
    <row r="231" spans="1:17" ht="16.5">
      <c r="A231" s="26" t="s">
        <v>103</v>
      </c>
      <c r="B231" s="75" t="s">
        <v>488</v>
      </c>
      <c r="C231" s="6" t="s">
        <v>100</v>
      </c>
      <c r="D231" s="6" t="s">
        <v>18</v>
      </c>
      <c r="E231" s="6" t="s">
        <v>6</v>
      </c>
      <c r="F231" s="7"/>
      <c r="G231" s="7"/>
      <c r="H231" s="7">
        <f>F231+G231</f>
        <v>0</v>
      </c>
      <c r="I231" s="7"/>
      <c r="J231" s="7">
        <f>H231+I231</f>
        <v>0</v>
      </c>
      <c r="K231" s="7"/>
      <c r="L231" s="7">
        <f>J231+K231</f>
        <v>0</v>
      </c>
      <c r="M231" s="7">
        <v>417.9</v>
      </c>
      <c r="N231" s="7">
        <f>L231+M231</f>
        <v>417.9</v>
      </c>
      <c r="O231" s="7"/>
      <c r="P231" s="7">
        <f>N231+O231</f>
        <v>417.9</v>
      </c>
      <c r="Q231" s="7">
        <v>417.9</v>
      </c>
    </row>
    <row r="232" spans="1:17" ht="33.75">
      <c r="A232" s="25" t="s">
        <v>491</v>
      </c>
      <c r="B232" s="75" t="s">
        <v>487</v>
      </c>
      <c r="C232" s="20"/>
      <c r="D232" s="20"/>
      <c r="E232" s="20"/>
      <c r="F232" s="21">
        <f aca="true" t="shared" si="93" ref="F232:Q232">F233</f>
        <v>0</v>
      </c>
      <c r="G232" s="112">
        <f t="shared" si="93"/>
        <v>0</v>
      </c>
      <c r="H232" s="21">
        <f t="shared" si="93"/>
        <v>0</v>
      </c>
      <c r="I232" s="112">
        <f t="shared" si="93"/>
        <v>0</v>
      </c>
      <c r="J232" s="21">
        <f t="shared" si="93"/>
        <v>0</v>
      </c>
      <c r="K232" s="112">
        <f t="shared" si="93"/>
        <v>0</v>
      </c>
      <c r="L232" s="21">
        <f t="shared" si="93"/>
        <v>0</v>
      </c>
      <c r="M232" s="112">
        <f t="shared" si="93"/>
        <v>485</v>
      </c>
      <c r="N232" s="21">
        <f t="shared" si="93"/>
        <v>485</v>
      </c>
      <c r="O232" s="114">
        <f t="shared" si="93"/>
        <v>0</v>
      </c>
      <c r="P232" s="21">
        <f t="shared" si="93"/>
        <v>485</v>
      </c>
      <c r="Q232" s="21">
        <f t="shared" si="93"/>
        <v>485</v>
      </c>
    </row>
    <row r="233" spans="1:17" ht="16.5">
      <c r="A233" s="26" t="s">
        <v>103</v>
      </c>
      <c r="B233" s="75" t="s">
        <v>487</v>
      </c>
      <c r="C233" s="6" t="s">
        <v>100</v>
      </c>
      <c r="D233" s="6" t="s">
        <v>18</v>
      </c>
      <c r="E233" s="6" t="s">
        <v>6</v>
      </c>
      <c r="F233" s="7"/>
      <c r="G233" s="7"/>
      <c r="H233" s="7">
        <f>F233+G233</f>
        <v>0</v>
      </c>
      <c r="I233" s="7"/>
      <c r="J233" s="7">
        <f>H233+I233</f>
        <v>0</v>
      </c>
      <c r="K233" s="7"/>
      <c r="L233" s="7">
        <f>J233+K233</f>
        <v>0</v>
      </c>
      <c r="M233" s="7">
        <v>485</v>
      </c>
      <c r="N233" s="7">
        <f>L233+M233</f>
        <v>485</v>
      </c>
      <c r="O233" s="7"/>
      <c r="P233" s="7">
        <f>N233+O233</f>
        <v>485</v>
      </c>
      <c r="Q233" s="7">
        <v>485</v>
      </c>
    </row>
    <row r="234" spans="1:17" ht="33.75">
      <c r="A234" s="25" t="s">
        <v>493</v>
      </c>
      <c r="B234" s="74" t="s">
        <v>486</v>
      </c>
      <c r="C234" s="20"/>
      <c r="D234" s="20"/>
      <c r="E234" s="20"/>
      <c r="F234" s="21">
        <f aca="true" t="shared" si="94" ref="F234:Q234">F235</f>
        <v>575.3</v>
      </c>
      <c r="G234" s="112">
        <f t="shared" si="94"/>
        <v>0</v>
      </c>
      <c r="H234" s="21">
        <f t="shared" si="94"/>
        <v>575.3</v>
      </c>
      <c r="I234" s="112">
        <f t="shared" si="94"/>
        <v>0</v>
      </c>
      <c r="J234" s="21">
        <f t="shared" si="94"/>
        <v>575.3</v>
      </c>
      <c r="K234" s="112">
        <f t="shared" si="94"/>
        <v>0</v>
      </c>
      <c r="L234" s="21">
        <f t="shared" si="94"/>
        <v>575.3</v>
      </c>
      <c r="M234" s="112">
        <f t="shared" si="94"/>
        <v>0</v>
      </c>
      <c r="N234" s="21">
        <f t="shared" si="94"/>
        <v>575.3</v>
      </c>
      <c r="O234" s="114">
        <f t="shared" si="94"/>
        <v>-92.2</v>
      </c>
      <c r="P234" s="21">
        <f t="shared" si="94"/>
        <v>483.09999999999997</v>
      </c>
      <c r="Q234" s="21">
        <f t="shared" si="94"/>
        <v>483.1</v>
      </c>
    </row>
    <row r="235" spans="1:17" ht="16.5">
      <c r="A235" s="26" t="s">
        <v>103</v>
      </c>
      <c r="B235" s="75" t="s">
        <v>486</v>
      </c>
      <c r="C235" s="6" t="s">
        <v>100</v>
      </c>
      <c r="D235" s="6" t="s">
        <v>18</v>
      </c>
      <c r="E235" s="6" t="s">
        <v>6</v>
      </c>
      <c r="F235" s="7">
        <v>575.3</v>
      </c>
      <c r="G235" s="7"/>
      <c r="H235" s="7">
        <f>F235+G235</f>
        <v>575.3</v>
      </c>
      <c r="I235" s="7"/>
      <c r="J235" s="7">
        <f>H235+I235</f>
        <v>575.3</v>
      </c>
      <c r="K235" s="7"/>
      <c r="L235" s="7">
        <f>J235+K235</f>
        <v>575.3</v>
      </c>
      <c r="M235" s="7"/>
      <c r="N235" s="7">
        <f>L235+M235</f>
        <v>575.3</v>
      </c>
      <c r="O235" s="7">
        <v>-92.2</v>
      </c>
      <c r="P235" s="7">
        <f>N235+O235</f>
        <v>483.09999999999997</v>
      </c>
      <c r="Q235" s="7">
        <v>483.1</v>
      </c>
    </row>
    <row r="236" spans="1:17" ht="33">
      <c r="A236" s="25" t="s">
        <v>494</v>
      </c>
      <c r="B236" s="74" t="s">
        <v>511</v>
      </c>
      <c r="C236" s="110"/>
      <c r="D236" s="110"/>
      <c r="E236" s="110"/>
      <c r="F236" s="7"/>
      <c r="G236" s="7"/>
      <c r="H236" s="7"/>
      <c r="I236" s="7"/>
      <c r="J236" s="7"/>
      <c r="K236" s="7"/>
      <c r="L236" s="7"/>
      <c r="M236" s="7"/>
      <c r="N236" s="21">
        <f>N237</f>
        <v>0</v>
      </c>
      <c r="O236" s="114">
        <f>O237</f>
        <v>336.9</v>
      </c>
      <c r="P236" s="21">
        <f>P237</f>
        <v>336.9</v>
      </c>
      <c r="Q236" s="21">
        <f>Q237</f>
        <v>336.9</v>
      </c>
    </row>
    <row r="237" spans="1:17" ht="16.5">
      <c r="A237" s="26" t="s">
        <v>103</v>
      </c>
      <c r="B237" s="75" t="s">
        <v>511</v>
      </c>
      <c r="C237" s="6" t="s">
        <v>100</v>
      </c>
      <c r="D237" s="6" t="s">
        <v>18</v>
      </c>
      <c r="E237" s="6" t="s">
        <v>6</v>
      </c>
      <c r="F237" s="7"/>
      <c r="G237" s="7"/>
      <c r="H237" s="7"/>
      <c r="I237" s="7"/>
      <c r="J237" s="7"/>
      <c r="K237" s="7"/>
      <c r="L237" s="7"/>
      <c r="M237" s="7"/>
      <c r="N237" s="7">
        <v>0</v>
      </c>
      <c r="O237" s="7">
        <v>336.9</v>
      </c>
      <c r="P237" s="7">
        <f>N237+O237</f>
        <v>336.9</v>
      </c>
      <c r="Q237" s="7">
        <v>336.9</v>
      </c>
    </row>
    <row r="238" spans="1:17" ht="49.5">
      <c r="A238" s="25" t="s">
        <v>513</v>
      </c>
      <c r="B238" s="74" t="s">
        <v>512</v>
      </c>
      <c r="C238" s="110"/>
      <c r="D238" s="110"/>
      <c r="E238" s="110"/>
      <c r="F238" s="7"/>
      <c r="G238" s="7"/>
      <c r="H238" s="7"/>
      <c r="I238" s="7"/>
      <c r="J238" s="7"/>
      <c r="K238" s="7"/>
      <c r="L238" s="7"/>
      <c r="M238" s="7"/>
      <c r="N238" s="21">
        <f>N239</f>
        <v>0</v>
      </c>
      <c r="O238" s="114">
        <f>O239</f>
        <v>167.10000000000002</v>
      </c>
      <c r="P238" s="21">
        <f>P239</f>
        <v>167.10000000000002</v>
      </c>
      <c r="Q238" s="21">
        <f>Q239</f>
        <v>167.1</v>
      </c>
    </row>
    <row r="239" spans="1:17" ht="16.5">
      <c r="A239" s="26" t="s">
        <v>103</v>
      </c>
      <c r="B239" s="75" t="s">
        <v>512</v>
      </c>
      <c r="C239" s="6" t="s">
        <v>100</v>
      </c>
      <c r="D239" s="6" t="s">
        <v>18</v>
      </c>
      <c r="E239" s="6" t="s">
        <v>6</v>
      </c>
      <c r="F239" s="7"/>
      <c r="G239" s="7"/>
      <c r="H239" s="7"/>
      <c r="I239" s="7"/>
      <c r="J239" s="7"/>
      <c r="K239" s="7"/>
      <c r="L239" s="7"/>
      <c r="M239" s="7"/>
      <c r="N239" s="7">
        <v>0</v>
      </c>
      <c r="O239" s="7">
        <f>74.9+92.2</f>
        <v>167.10000000000002</v>
      </c>
      <c r="P239" s="7">
        <f>N239+O239</f>
        <v>167.10000000000002</v>
      </c>
      <c r="Q239" s="7">
        <v>167.1</v>
      </c>
    </row>
    <row r="240" spans="1:17" ht="33">
      <c r="A240" s="27" t="s">
        <v>526</v>
      </c>
      <c r="B240" s="151" t="s">
        <v>193</v>
      </c>
      <c r="C240" s="151"/>
      <c r="D240" s="151"/>
      <c r="E240" s="151"/>
      <c r="F240" s="14">
        <f aca="true" t="shared" si="95" ref="F240:L240">F241+F245+F251+F256+F259</f>
        <v>7284.6</v>
      </c>
      <c r="G240" s="14">
        <f t="shared" si="95"/>
        <v>0</v>
      </c>
      <c r="H240" s="14">
        <f t="shared" si="95"/>
        <v>7284.6</v>
      </c>
      <c r="I240" s="14">
        <f t="shared" si="95"/>
        <v>30556.399999999998</v>
      </c>
      <c r="J240" s="14">
        <f t="shared" si="95"/>
        <v>37841</v>
      </c>
      <c r="K240" s="14">
        <f t="shared" si="95"/>
        <v>6075.8</v>
      </c>
      <c r="L240" s="14">
        <f t="shared" si="95"/>
        <v>43916.8</v>
      </c>
      <c r="M240" s="14">
        <f>M241+M245+M251+M256+M259</f>
        <v>30206.8</v>
      </c>
      <c r="N240" s="14">
        <f>N241+N245+N251+N256+N259</f>
        <v>74123.6</v>
      </c>
      <c r="O240" s="14">
        <f>O241+O245+O251+O256+O259</f>
        <v>0</v>
      </c>
      <c r="P240" s="14">
        <f>P241+P245+P251+P256+P259</f>
        <v>74123.6</v>
      </c>
      <c r="Q240" s="14">
        <f>Q241+Q245+Q251+Q256+Q259</f>
        <v>14318.4</v>
      </c>
    </row>
    <row r="241" spans="1:17" ht="17.25" hidden="1">
      <c r="A241" s="24" t="s">
        <v>305</v>
      </c>
      <c r="B241" s="147" t="s">
        <v>194</v>
      </c>
      <c r="C241" s="147"/>
      <c r="D241" s="147"/>
      <c r="E241" s="147"/>
      <c r="F241" s="18">
        <f aca="true" t="shared" si="96" ref="F241:Q241">F242</f>
        <v>0</v>
      </c>
      <c r="G241" s="18">
        <f t="shared" si="96"/>
        <v>0</v>
      </c>
      <c r="H241" s="18">
        <f t="shared" si="96"/>
        <v>0</v>
      </c>
      <c r="I241" s="18">
        <f t="shared" si="96"/>
        <v>0</v>
      </c>
      <c r="J241" s="18">
        <f t="shared" si="96"/>
        <v>0</v>
      </c>
      <c r="K241" s="18">
        <f t="shared" si="96"/>
        <v>0</v>
      </c>
      <c r="L241" s="18">
        <f t="shared" si="96"/>
        <v>0</v>
      </c>
      <c r="M241" s="18">
        <f t="shared" si="96"/>
        <v>0</v>
      </c>
      <c r="N241" s="18">
        <f t="shared" si="96"/>
        <v>0</v>
      </c>
      <c r="O241" s="18">
        <f t="shared" si="96"/>
        <v>0</v>
      </c>
      <c r="P241" s="18">
        <f t="shared" si="96"/>
        <v>0</v>
      </c>
      <c r="Q241" s="18">
        <f t="shared" si="96"/>
        <v>0</v>
      </c>
    </row>
    <row r="242" spans="1:17" ht="16.5" hidden="1">
      <c r="A242" s="25" t="s">
        <v>145</v>
      </c>
      <c r="B242" s="20" t="s">
        <v>195</v>
      </c>
      <c r="C242" s="20"/>
      <c r="D242" s="20"/>
      <c r="E242" s="20"/>
      <c r="F242" s="21">
        <f aca="true" t="shared" si="97" ref="F242:L242">F243+F244</f>
        <v>0</v>
      </c>
      <c r="G242" s="21">
        <f t="shared" si="97"/>
        <v>0</v>
      </c>
      <c r="H242" s="21">
        <f t="shared" si="97"/>
        <v>0</v>
      </c>
      <c r="I242" s="21">
        <f t="shared" si="97"/>
        <v>0</v>
      </c>
      <c r="J242" s="21">
        <f t="shared" si="97"/>
        <v>0</v>
      </c>
      <c r="K242" s="21">
        <f t="shared" si="97"/>
        <v>0</v>
      </c>
      <c r="L242" s="21">
        <f t="shared" si="97"/>
        <v>0</v>
      </c>
      <c r="M242" s="21">
        <f>M243+M244</f>
        <v>0</v>
      </c>
      <c r="N242" s="21">
        <f>N243+N244</f>
        <v>0</v>
      </c>
      <c r="O242" s="21">
        <f>O243+O244</f>
        <v>0</v>
      </c>
      <c r="P242" s="21">
        <f>P243+P244</f>
        <v>0</v>
      </c>
      <c r="Q242" s="21">
        <f>Q243+Q244</f>
        <v>0</v>
      </c>
    </row>
    <row r="243" spans="1:17" ht="16.5" hidden="1">
      <c r="A243" s="26" t="s">
        <v>99</v>
      </c>
      <c r="B243" s="6" t="s">
        <v>195</v>
      </c>
      <c r="C243" s="6" t="s">
        <v>98</v>
      </c>
      <c r="D243" s="6" t="s">
        <v>10</v>
      </c>
      <c r="E243" s="6" t="s">
        <v>5</v>
      </c>
      <c r="F243" s="7"/>
      <c r="G243" s="7"/>
      <c r="H243" s="7">
        <f>F243+G243</f>
        <v>0</v>
      </c>
      <c r="I243" s="7"/>
      <c r="J243" s="7">
        <f>H243+I243</f>
        <v>0</v>
      </c>
      <c r="K243" s="7"/>
      <c r="L243" s="7">
        <f>J243+K243</f>
        <v>0</v>
      </c>
      <c r="M243" s="7"/>
      <c r="N243" s="7">
        <f>L243+M243</f>
        <v>0</v>
      </c>
      <c r="O243" s="7"/>
      <c r="P243" s="7">
        <f>N243+O243</f>
        <v>0</v>
      </c>
      <c r="Q243" s="7">
        <f>O243+P243</f>
        <v>0</v>
      </c>
    </row>
    <row r="244" spans="1:17" ht="16.5" hidden="1">
      <c r="A244" s="26" t="s">
        <v>99</v>
      </c>
      <c r="B244" s="6" t="s">
        <v>195</v>
      </c>
      <c r="C244" s="6" t="s">
        <v>98</v>
      </c>
      <c r="D244" s="6" t="s">
        <v>10</v>
      </c>
      <c r="E244" s="6" t="s">
        <v>15</v>
      </c>
      <c r="F244" s="7"/>
      <c r="G244" s="7"/>
      <c r="H244" s="7">
        <f>F244+G244</f>
        <v>0</v>
      </c>
      <c r="I244" s="7"/>
      <c r="J244" s="7">
        <f>H244+I244</f>
        <v>0</v>
      </c>
      <c r="K244" s="7"/>
      <c r="L244" s="7">
        <f>J244+K244</f>
        <v>0</v>
      </c>
      <c r="M244" s="7"/>
      <c r="N244" s="7">
        <f>L244+M244</f>
        <v>0</v>
      </c>
      <c r="O244" s="7"/>
      <c r="P244" s="7">
        <f>N244+O244</f>
        <v>0</v>
      </c>
      <c r="Q244" s="7">
        <f>O244+P244</f>
        <v>0</v>
      </c>
    </row>
    <row r="245" spans="1:17" ht="17.25">
      <c r="A245" s="24" t="s">
        <v>306</v>
      </c>
      <c r="B245" s="147" t="s">
        <v>196</v>
      </c>
      <c r="C245" s="147"/>
      <c r="D245" s="147"/>
      <c r="E245" s="147"/>
      <c r="F245" s="18">
        <f>F246+F249</f>
        <v>7264.6</v>
      </c>
      <c r="G245" s="18">
        <f>G248</f>
        <v>0</v>
      </c>
      <c r="H245" s="18">
        <f aca="true" t="shared" si="98" ref="H245:N245">H248+H246</f>
        <v>7264.6</v>
      </c>
      <c r="I245" s="18">
        <f t="shared" si="98"/>
        <v>30535.1</v>
      </c>
      <c r="J245" s="18">
        <f t="shared" si="98"/>
        <v>37799.7</v>
      </c>
      <c r="K245" s="18">
        <f t="shared" si="98"/>
        <v>6075.8</v>
      </c>
      <c r="L245" s="18">
        <f t="shared" si="98"/>
        <v>43875.5</v>
      </c>
      <c r="M245" s="18">
        <f t="shared" si="98"/>
        <v>30206.8</v>
      </c>
      <c r="N245" s="18">
        <f t="shared" si="98"/>
        <v>74082.3</v>
      </c>
      <c r="O245" s="18">
        <f>O248+O246</f>
        <v>0</v>
      </c>
      <c r="P245" s="18">
        <f>P248+P246</f>
        <v>74082.3</v>
      </c>
      <c r="Q245" s="18">
        <f>Q248+Q246</f>
        <v>14277.1</v>
      </c>
    </row>
    <row r="246" spans="1:17" ht="50.25">
      <c r="A246" s="25" t="s">
        <v>443</v>
      </c>
      <c r="B246" s="20" t="s">
        <v>482</v>
      </c>
      <c r="C246" s="20"/>
      <c r="D246" s="20"/>
      <c r="E246" s="20"/>
      <c r="F246" s="18">
        <f>F247</f>
        <v>0</v>
      </c>
      <c r="G246" s="18"/>
      <c r="H246" s="21">
        <f aca="true" t="shared" si="99" ref="H246:Q246">H247</f>
        <v>0</v>
      </c>
      <c r="I246" s="21">
        <f t="shared" si="99"/>
        <v>29059</v>
      </c>
      <c r="J246" s="21">
        <f t="shared" si="99"/>
        <v>29059</v>
      </c>
      <c r="K246" s="21">
        <f t="shared" si="99"/>
        <v>0</v>
      </c>
      <c r="L246" s="21">
        <f t="shared" si="99"/>
        <v>29059</v>
      </c>
      <c r="M246" s="21">
        <f t="shared" si="99"/>
        <v>30206.8</v>
      </c>
      <c r="N246" s="21">
        <f t="shared" si="99"/>
        <v>59265.8</v>
      </c>
      <c r="O246" s="21">
        <f t="shared" si="99"/>
        <v>11104.7</v>
      </c>
      <c r="P246" s="21">
        <f t="shared" si="99"/>
        <v>70370.5</v>
      </c>
      <c r="Q246" s="21">
        <f t="shared" si="99"/>
        <v>11421.7</v>
      </c>
    </row>
    <row r="247" spans="1:17" ht="33.75">
      <c r="A247" s="121" t="s">
        <v>259</v>
      </c>
      <c r="B247" s="6" t="s">
        <v>482</v>
      </c>
      <c r="C247" s="6" t="s">
        <v>95</v>
      </c>
      <c r="D247" s="6" t="s">
        <v>11</v>
      </c>
      <c r="E247" s="6" t="s">
        <v>7</v>
      </c>
      <c r="F247" s="7"/>
      <c r="G247" s="18"/>
      <c r="H247" s="7">
        <f>F247+G247</f>
        <v>0</v>
      </c>
      <c r="I247" s="18">
        <v>29059</v>
      </c>
      <c r="J247" s="7">
        <f>H247+I247</f>
        <v>29059</v>
      </c>
      <c r="K247" s="18"/>
      <c r="L247" s="7">
        <f>J247+K247</f>
        <v>29059</v>
      </c>
      <c r="M247" s="18">
        <v>30206.8</v>
      </c>
      <c r="N247" s="7">
        <f>L247+M247</f>
        <v>59265.8</v>
      </c>
      <c r="O247" s="18">
        <v>11104.7</v>
      </c>
      <c r="P247" s="7">
        <f>N247+O247</f>
        <v>70370.5</v>
      </c>
      <c r="Q247" s="7">
        <v>11421.7</v>
      </c>
    </row>
    <row r="248" spans="1:17" ht="16.5">
      <c r="A248" s="25" t="s">
        <v>145</v>
      </c>
      <c r="B248" s="20" t="s">
        <v>483</v>
      </c>
      <c r="C248" s="20"/>
      <c r="D248" s="20"/>
      <c r="E248" s="20"/>
      <c r="F248" s="21">
        <f aca="true" t="shared" si="100" ref="F248:L248">F249+F250</f>
        <v>7264.6</v>
      </c>
      <c r="G248" s="21">
        <f t="shared" si="100"/>
        <v>0</v>
      </c>
      <c r="H248" s="21">
        <f t="shared" si="100"/>
        <v>7264.6</v>
      </c>
      <c r="I248" s="21">
        <f t="shared" si="100"/>
        <v>1476.1</v>
      </c>
      <c r="J248" s="21">
        <f t="shared" si="100"/>
        <v>8740.7</v>
      </c>
      <c r="K248" s="21">
        <f t="shared" si="100"/>
        <v>6075.8</v>
      </c>
      <c r="L248" s="21">
        <f t="shared" si="100"/>
        <v>14816.5</v>
      </c>
      <c r="M248" s="21">
        <f>M249+M250</f>
        <v>0</v>
      </c>
      <c r="N248" s="21">
        <f>N249+N250</f>
        <v>14816.5</v>
      </c>
      <c r="O248" s="21">
        <f>O249+O250</f>
        <v>-11104.7</v>
      </c>
      <c r="P248" s="21">
        <f>P249+P250</f>
        <v>3711.7999999999993</v>
      </c>
      <c r="Q248" s="21">
        <f>Q249+Q250</f>
        <v>2855.4</v>
      </c>
    </row>
    <row r="249" spans="1:17" ht="33">
      <c r="A249" s="121" t="s">
        <v>259</v>
      </c>
      <c r="B249" s="6" t="s">
        <v>483</v>
      </c>
      <c r="C249" s="6" t="s">
        <v>95</v>
      </c>
      <c r="D249" s="6" t="s">
        <v>11</v>
      </c>
      <c r="E249" s="6" t="s">
        <v>7</v>
      </c>
      <c r="F249" s="7">
        <v>7264.6</v>
      </c>
      <c r="G249" s="7"/>
      <c r="H249" s="7">
        <f>F249+G249</f>
        <v>7264.6</v>
      </c>
      <c r="I249" s="7">
        <v>1476.1</v>
      </c>
      <c r="J249" s="7">
        <f>H249+I249</f>
        <v>8740.7</v>
      </c>
      <c r="K249" s="7">
        <v>6075.8</v>
      </c>
      <c r="L249" s="7">
        <f>J249+K249</f>
        <v>14816.5</v>
      </c>
      <c r="M249" s="7"/>
      <c r="N249" s="7">
        <f>L249+M249</f>
        <v>14816.5</v>
      </c>
      <c r="O249" s="7">
        <v>-11104.7</v>
      </c>
      <c r="P249" s="7">
        <f>N249+O249</f>
        <v>3711.7999999999993</v>
      </c>
      <c r="Q249" s="7">
        <v>2855.4</v>
      </c>
    </row>
    <row r="250" spans="1:17" ht="16.5" hidden="1">
      <c r="A250" s="26" t="s">
        <v>99</v>
      </c>
      <c r="B250" s="78" t="s">
        <v>197</v>
      </c>
      <c r="C250" s="6" t="s">
        <v>98</v>
      </c>
      <c r="D250" s="6" t="s">
        <v>11</v>
      </c>
      <c r="E250" s="6" t="s">
        <v>5</v>
      </c>
      <c r="F250" s="7"/>
      <c r="G250" s="7"/>
      <c r="H250" s="7">
        <f>F250+G250</f>
        <v>0</v>
      </c>
      <c r="I250" s="7"/>
      <c r="J250" s="7">
        <f>H250+I250</f>
        <v>0</v>
      </c>
      <c r="K250" s="7"/>
      <c r="L250" s="7">
        <f>J250+K250</f>
        <v>0</v>
      </c>
      <c r="M250" s="7"/>
      <c r="N250" s="7">
        <f>L250+M250</f>
        <v>0</v>
      </c>
      <c r="O250" s="7"/>
      <c r="P250" s="7">
        <f>N250+O250</f>
        <v>0</v>
      </c>
      <c r="Q250" s="7">
        <f>O250+P250</f>
        <v>0</v>
      </c>
    </row>
    <row r="251" spans="1:17" ht="33.75" customHeight="1" hidden="1">
      <c r="A251" s="24" t="s">
        <v>307</v>
      </c>
      <c r="B251" s="147" t="s">
        <v>198</v>
      </c>
      <c r="C251" s="147"/>
      <c r="D251" s="147"/>
      <c r="E251" s="147"/>
      <c r="F251" s="18">
        <f aca="true" t="shared" si="101" ref="F251:Q251">F252</f>
        <v>0</v>
      </c>
      <c r="G251" s="18">
        <f t="shared" si="101"/>
        <v>0</v>
      </c>
      <c r="H251" s="18">
        <f t="shared" si="101"/>
        <v>0</v>
      </c>
      <c r="I251" s="18">
        <f t="shared" si="101"/>
        <v>0</v>
      </c>
      <c r="J251" s="18">
        <f t="shared" si="101"/>
        <v>0</v>
      </c>
      <c r="K251" s="18">
        <f t="shared" si="101"/>
        <v>0</v>
      </c>
      <c r="L251" s="18">
        <f t="shared" si="101"/>
        <v>0</v>
      </c>
      <c r="M251" s="18">
        <f t="shared" si="101"/>
        <v>0</v>
      </c>
      <c r="N251" s="18">
        <f t="shared" si="101"/>
        <v>0</v>
      </c>
      <c r="O251" s="18">
        <f t="shared" si="101"/>
        <v>0</v>
      </c>
      <c r="P251" s="18">
        <f t="shared" si="101"/>
        <v>0</v>
      </c>
      <c r="Q251" s="18">
        <f t="shared" si="101"/>
        <v>0</v>
      </c>
    </row>
    <row r="252" spans="1:17" ht="16.5" hidden="1">
      <c r="A252" s="25" t="s">
        <v>145</v>
      </c>
      <c r="B252" s="20" t="s">
        <v>199</v>
      </c>
      <c r="C252" s="20"/>
      <c r="D252" s="20"/>
      <c r="E252" s="20"/>
      <c r="F252" s="21">
        <f aca="true" t="shared" si="102" ref="F252:L252">F253+F254+F255</f>
        <v>0</v>
      </c>
      <c r="G252" s="21">
        <f t="shared" si="102"/>
        <v>0</v>
      </c>
      <c r="H252" s="21">
        <f t="shared" si="102"/>
        <v>0</v>
      </c>
      <c r="I252" s="21">
        <f t="shared" si="102"/>
        <v>0</v>
      </c>
      <c r="J252" s="21">
        <f t="shared" si="102"/>
        <v>0</v>
      </c>
      <c r="K252" s="21">
        <f t="shared" si="102"/>
        <v>0</v>
      </c>
      <c r="L252" s="21">
        <f t="shared" si="102"/>
        <v>0</v>
      </c>
      <c r="M252" s="21">
        <f>M253+M254+M255</f>
        <v>0</v>
      </c>
      <c r="N252" s="21">
        <f>N253+N254+N255</f>
        <v>0</v>
      </c>
      <c r="O252" s="21">
        <f>O253+O254+O255</f>
        <v>0</v>
      </c>
      <c r="P252" s="21">
        <f>P253+P254+P255</f>
        <v>0</v>
      </c>
      <c r="Q252" s="21">
        <f>Q253+Q254+Q255</f>
        <v>0</v>
      </c>
    </row>
    <row r="253" spans="1:17" ht="33" hidden="1">
      <c r="A253" s="121" t="s">
        <v>259</v>
      </c>
      <c r="B253" s="78" t="s">
        <v>294</v>
      </c>
      <c r="C253" s="6" t="s">
        <v>95</v>
      </c>
      <c r="D253" s="6" t="s">
        <v>66</v>
      </c>
      <c r="E253" s="6" t="s">
        <v>8</v>
      </c>
      <c r="F253" s="7"/>
      <c r="G253" s="7"/>
      <c r="H253" s="7">
        <f>F253+G253</f>
        <v>0</v>
      </c>
      <c r="I253" s="7"/>
      <c r="J253" s="7">
        <f>H253+I253</f>
        <v>0</v>
      </c>
      <c r="K253" s="7"/>
      <c r="L253" s="7">
        <f>J253+K253</f>
        <v>0</v>
      </c>
      <c r="M253" s="7"/>
      <c r="N253" s="7">
        <f>L253+M253</f>
        <v>0</v>
      </c>
      <c r="O253" s="7"/>
      <c r="P253" s="7">
        <f aca="true" t="shared" si="103" ref="P253:Q255">N253+O253</f>
        <v>0</v>
      </c>
      <c r="Q253" s="7">
        <f t="shared" si="103"/>
        <v>0</v>
      </c>
    </row>
    <row r="254" spans="1:17" ht="33" hidden="1">
      <c r="A254" s="121" t="s">
        <v>259</v>
      </c>
      <c r="B254" s="6" t="s">
        <v>199</v>
      </c>
      <c r="C254" s="6" t="s">
        <v>95</v>
      </c>
      <c r="D254" s="6" t="s">
        <v>66</v>
      </c>
      <c r="E254" s="6" t="s">
        <v>8</v>
      </c>
      <c r="F254" s="7"/>
      <c r="G254" s="7"/>
      <c r="H254" s="7">
        <f>F254+G254</f>
        <v>0</v>
      </c>
      <c r="I254" s="7"/>
      <c r="J254" s="7">
        <f>H254+I254</f>
        <v>0</v>
      </c>
      <c r="K254" s="7"/>
      <c r="L254" s="7">
        <f>J254+K254</f>
        <v>0</v>
      </c>
      <c r="M254" s="7"/>
      <c r="N254" s="7">
        <f>L254+M254</f>
        <v>0</v>
      </c>
      <c r="O254" s="7"/>
      <c r="P254" s="7">
        <f t="shared" si="103"/>
        <v>0</v>
      </c>
      <c r="Q254" s="7">
        <f t="shared" si="103"/>
        <v>0</v>
      </c>
    </row>
    <row r="255" spans="1:17" ht="16.5" hidden="1">
      <c r="A255" s="26" t="s">
        <v>99</v>
      </c>
      <c r="B255" s="6" t="s">
        <v>199</v>
      </c>
      <c r="C255" s="6" t="s">
        <v>98</v>
      </c>
      <c r="D255" s="6" t="s">
        <v>66</v>
      </c>
      <c r="E255" s="6" t="s">
        <v>5</v>
      </c>
      <c r="F255" s="7"/>
      <c r="G255" s="7"/>
      <c r="H255" s="7">
        <f>F255+G255</f>
        <v>0</v>
      </c>
      <c r="I255" s="7"/>
      <c r="J255" s="7">
        <f>H255+I255</f>
        <v>0</v>
      </c>
      <c r="K255" s="7"/>
      <c r="L255" s="7">
        <f>J255+K255</f>
        <v>0</v>
      </c>
      <c r="M255" s="7"/>
      <c r="N255" s="7">
        <f>L255+M255</f>
        <v>0</v>
      </c>
      <c r="O255" s="7"/>
      <c r="P255" s="7">
        <f t="shared" si="103"/>
        <v>0</v>
      </c>
      <c r="Q255" s="7">
        <f t="shared" si="103"/>
        <v>0</v>
      </c>
    </row>
    <row r="256" spans="1:17" ht="34.5" hidden="1">
      <c r="A256" s="24" t="s">
        <v>308</v>
      </c>
      <c r="B256" s="147" t="s">
        <v>200</v>
      </c>
      <c r="C256" s="147"/>
      <c r="D256" s="147"/>
      <c r="E256" s="147"/>
      <c r="F256" s="18">
        <f aca="true" t="shared" si="104" ref="F256:Q257">F257</f>
        <v>0</v>
      </c>
      <c r="G256" s="18">
        <f t="shared" si="104"/>
        <v>0</v>
      </c>
      <c r="H256" s="18">
        <f t="shared" si="104"/>
        <v>0</v>
      </c>
      <c r="I256" s="18">
        <f t="shared" si="104"/>
        <v>0</v>
      </c>
      <c r="J256" s="18">
        <f t="shared" si="104"/>
        <v>0</v>
      </c>
      <c r="K256" s="18">
        <f t="shared" si="104"/>
        <v>0</v>
      </c>
      <c r="L256" s="18">
        <f t="shared" si="104"/>
        <v>0</v>
      </c>
      <c r="M256" s="18">
        <f t="shared" si="104"/>
        <v>0</v>
      </c>
      <c r="N256" s="18">
        <f t="shared" si="104"/>
        <v>0</v>
      </c>
      <c r="O256" s="18">
        <f t="shared" si="104"/>
        <v>0</v>
      </c>
      <c r="P256" s="18">
        <f t="shared" si="104"/>
        <v>0</v>
      </c>
      <c r="Q256" s="18">
        <f t="shared" si="104"/>
        <v>0</v>
      </c>
    </row>
    <row r="257" spans="1:17" ht="16.5" hidden="1">
      <c r="A257" s="25" t="s">
        <v>145</v>
      </c>
      <c r="B257" s="20" t="s">
        <v>201</v>
      </c>
      <c r="C257" s="20"/>
      <c r="D257" s="20"/>
      <c r="E257" s="20"/>
      <c r="F257" s="21">
        <f t="shared" si="104"/>
        <v>0</v>
      </c>
      <c r="G257" s="114">
        <f t="shared" si="104"/>
        <v>0</v>
      </c>
      <c r="H257" s="21">
        <f t="shared" si="104"/>
        <v>0</v>
      </c>
      <c r="I257" s="114">
        <f t="shared" si="104"/>
        <v>0</v>
      </c>
      <c r="J257" s="21">
        <f t="shared" si="104"/>
        <v>0</v>
      </c>
      <c r="K257" s="114">
        <f t="shared" si="104"/>
        <v>0</v>
      </c>
      <c r="L257" s="21">
        <f t="shared" si="104"/>
        <v>0</v>
      </c>
      <c r="M257" s="114">
        <f t="shared" si="104"/>
        <v>0</v>
      </c>
      <c r="N257" s="21">
        <f t="shared" si="104"/>
        <v>0</v>
      </c>
      <c r="O257" s="114">
        <f t="shared" si="104"/>
        <v>0</v>
      </c>
      <c r="P257" s="21">
        <f t="shared" si="104"/>
        <v>0</v>
      </c>
      <c r="Q257" s="21">
        <f t="shared" si="104"/>
        <v>0</v>
      </c>
    </row>
    <row r="258" spans="1:17" ht="33" hidden="1">
      <c r="A258" s="121" t="s">
        <v>162</v>
      </c>
      <c r="B258" s="6" t="s">
        <v>201</v>
      </c>
      <c r="C258" s="6" t="s">
        <v>161</v>
      </c>
      <c r="D258" s="6" t="s">
        <v>8</v>
      </c>
      <c r="E258" s="6" t="s">
        <v>15</v>
      </c>
      <c r="F258" s="7"/>
      <c r="G258" s="7"/>
      <c r="H258" s="7">
        <f>F258+G258</f>
        <v>0</v>
      </c>
      <c r="I258" s="7"/>
      <c r="J258" s="7">
        <f>H258+I258</f>
        <v>0</v>
      </c>
      <c r="K258" s="7"/>
      <c r="L258" s="7">
        <f>J258+K258</f>
        <v>0</v>
      </c>
      <c r="M258" s="7"/>
      <c r="N258" s="7">
        <f>L258+M258</f>
        <v>0</v>
      </c>
      <c r="O258" s="7"/>
      <c r="P258" s="7">
        <f>N258+O258</f>
        <v>0</v>
      </c>
      <c r="Q258" s="7">
        <f>O258+P258</f>
        <v>0</v>
      </c>
    </row>
    <row r="259" spans="1:17" ht="17.25">
      <c r="A259" s="24" t="s">
        <v>313</v>
      </c>
      <c r="B259" s="73" t="s">
        <v>315</v>
      </c>
      <c r="C259" s="17"/>
      <c r="D259" s="17"/>
      <c r="E259" s="17"/>
      <c r="F259" s="18">
        <f aca="true" t="shared" si="105" ref="F259:L259">F260+F267</f>
        <v>20</v>
      </c>
      <c r="G259" s="18">
        <f t="shared" si="105"/>
        <v>0</v>
      </c>
      <c r="H259" s="18">
        <f t="shared" si="105"/>
        <v>20</v>
      </c>
      <c r="I259" s="18">
        <f t="shared" si="105"/>
        <v>21.3</v>
      </c>
      <c r="J259" s="18">
        <f t="shared" si="105"/>
        <v>41.3</v>
      </c>
      <c r="K259" s="18">
        <f t="shared" si="105"/>
        <v>0</v>
      </c>
      <c r="L259" s="18">
        <f t="shared" si="105"/>
        <v>41.3</v>
      </c>
      <c r="M259" s="18">
        <f>M260+M267</f>
        <v>0</v>
      </c>
      <c r="N259" s="18">
        <f>N260+N267</f>
        <v>41.3</v>
      </c>
      <c r="O259" s="18">
        <f>O260+O267</f>
        <v>0</v>
      </c>
      <c r="P259" s="18">
        <f>P260+P267</f>
        <v>41.3</v>
      </c>
      <c r="Q259" s="18">
        <f>Q260+Q267</f>
        <v>41.3</v>
      </c>
    </row>
    <row r="260" spans="1:17" ht="33" hidden="1">
      <c r="A260" s="25" t="s">
        <v>317</v>
      </c>
      <c r="B260" s="74" t="s">
        <v>316</v>
      </c>
      <c r="C260" s="20"/>
      <c r="D260" s="20"/>
      <c r="E260" s="20"/>
      <c r="F260" s="21">
        <f aca="true" t="shared" si="106" ref="F260:L260">F261+F263+F265</f>
        <v>20</v>
      </c>
      <c r="G260" s="21">
        <f t="shared" si="106"/>
        <v>-20</v>
      </c>
      <c r="H260" s="21">
        <f t="shared" si="106"/>
        <v>0</v>
      </c>
      <c r="I260" s="21">
        <f t="shared" si="106"/>
        <v>0</v>
      </c>
      <c r="J260" s="21">
        <f t="shared" si="106"/>
        <v>0</v>
      </c>
      <c r="K260" s="21">
        <f t="shared" si="106"/>
        <v>0</v>
      </c>
      <c r="L260" s="21">
        <f t="shared" si="106"/>
        <v>0</v>
      </c>
      <c r="M260" s="21">
        <f>M261+M263+M265</f>
        <v>0</v>
      </c>
      <c r="N260" s="21">
        <f>N261+N263+N265</f>
        <v>0</v>
      </c>
      <c r="O260" s="21">
        <f>O261+O263+O265</f>
        <v>0</v>
      </c>
      <c r="P260" s="21">
        <f>P261+P263+P265</f>
        <v>0</v>
      </c>
      <c r="Q260" s="21">
        <f>Q261+Q263+Q265</f>
        <v>0</v>
      </c>
    </row>
    <row r="261" spans="1:17" ht="16.5" hidden="1">
      <c r="A261" s="25" t="s">
        <v>145</v>
      </c>
      <c r="B261" s="74" t="s">
        <v>314</v>
      </c>
      <c r="C261" s="20"/>
      <c r="D261" s="20"/>
      <c r="E261" s="20"/>
      <c r="F261" s="21">
        <f aca="true" t="shared" si="107" ref="F261:Q261">F262</f>
        <v>20</v>
      </c>
      <c r="G261" s="21">
        <f t="shared" si="107"/>
        <v>-20</v>
      </c>
      <c r="H261" s="21">
        <f t="shared" si="107"/>
        <v>0</v>
      </c>
      <c r="I261" s="21">
        <f t="shared" si="107"/>
        <v>0</v>
      </c>
      <c r="J261" s="21">
        <f t="shared" si="107"/>
        <v>0</v>
      </c>
      <c r="K261" s="21">
        <f t="shared" si="107"/>
        <v>0</v>
      </c>
      <c r="L261" s="21">
        <f t="shared" si="107"/>
        <v>0</v>
      </c>
      <c r="M261" s="21">
        <f t="shared" si="107"/>
        <v>0</v>
      </c>
      <c r="N261" s="21">
        <f t="shared" si="107"/>
        <v>0</v>
      </c>
      <c r="O261" s="21">
        <f t="shared" si="107"/>
        <v>0</v>
      </c>
      <c r="P261" s="21">
        <f t="shared" si="107"/>
        <v>0</v>
      </c>
      <c r="Q261" s="21">
        <f t="shared" si="107"/>
        <v>0</v>
      </c>
    </row>
    <row r="262" spans="1:17" ht="15.75" customHeight="1" hidden="1">
      <c r="A262" s="121" t="s">
        <v>409</v>
      </c>
      <c r="B262" s="78" t="s">
        <v>314</v>
      </c>
      <c r="C262" s="6" t="s">
        <v>378</v>
      </c>
      <c r="D262" s="6" t="s">
        <v>7</v>
      </c>
      <c r="E262" s="6" t="s">
        <v>9</v>
      </c>
      <c r="F262" s="7">
        <v>20</v>
      </c>
      <c r="G262" s="7">
        <v>-20</v>
      </c>
      <c r="H262" s="7">
        <f>F262+G262</f>
        <v>0</v>
      </c>
      <c r="I262" s="7"/>
      <c r="J262" s="7">
        <f>H262+I262</f>
        <v>0</v>
      </c>
      <c r="K262" s="7"/>
      <c r="L262" s="7">
        <f>J262+K262</f>
        <v>0</v>
      </c>
      <c r="M262" s="7"/>
      <c r="N262" s="7">
        <f>L262+M262</f>
        <v>0</v>
      </c>
      <c r="O262" s="7"/>
      <c r="P262" s="7">
        <f>N262+O262</f>
        <v>0</v>
      </c>
      <c r="Q262" s="7">
        <f>O262+P262</f>
        <v>0</v>
      </c>
    </row>
    <row r="263" spans="1:17" ht="33" hidden="1">
      <c r="A263" s="25" t="s">
        <v>293</v>
      </c>
      <c r="B263" s="78" t="s">
        <v>407</v>
      </c>
      <c r="C263" s="6"/>
      <c r="D263" s="6"/>
      <c r="E263" s="6"/>
      <c r="F263" s="7">
        <f aca="true" t="shared" si="108" ref="F263:Q263">F264</f>
        <v>0</v>
      </c>
      <c r="G263" s="7">
        <f t="shared" si="108"/>
        <v>0</v>
      </c>
      <c r="H263" s="7">
        <f t="shared" si="108"/>
        <v>0</v>
      </c>
      <c r="I263" s="7">
        <f t="shared" si="108"/>
        <v>0</v>
      </c>
      <c r="J263" s="7">
        <f t="shared" si="108"/>
        <v>0</v>
      </c>
      <c r="K263" s="7">
        <f t="shared" si="108"/>
        <v>0</v>
      </c>
      <c r="L263" s="7">
        <f t="shared" si="108"/>
        <v>0</v>
      </c>
      <c r="M263" s="7">
        <f t="shared" si="108"/>
        <v>0</v>
      </c>
      <c r="N263" s="7">
        <f t="shared" si="108"/>
        <v>0</v>
      </c>
      <c r="O263" s="7">
        <f t="shared" si="108"/>
        <v>0</v>
      </c>
      <c r="P263" s="7">
        <f t="shared" si="108"/>
        <v>0</v>
      </c>
      <c r="Q263" s="7">
        <f t="shared" si="108"/>
        <v>0</v>
      </c>
    </row>
    <row r="264" spans="1:17" ht="18" customHeight="1" hidden="1">
      <c r="A264" s="121" t="s">
        <v>409</v>
      </c>
      <c r="B264" s="78" t="s">
        <v>407</v>
      </c>
      <c r="C264" s="6" t="s">
        <v>378</v>
      </c>
      <c r="D264" s="6" t="s">
        <v>7</v>
      </c>
      <c r="E264" s="6" t="s">
        <v>9</v>
      </c>
      <c r="F264" s="7"/>
      <c r="G264" s="7"/>
      <c r="H264" s="7">
        <f>F264+G264</f>
        <v>0</v>
      </c>
      <c r="I264" s="7"/>
      <c r="J264" s="7">
        <f>H264+I264</f>
        <v>0</v>
      </c>
      <c r="K264" s="7"/>
      <c r="L264" s="7">
        <f>J264+K264</f>
        <v>0</v>
      </c>
      <c r="M264" s="7"/>
      <c r="N264" s="7">
        <f>L264+M264</f>
        <v>0</v>
      </c>
      <c r="O264" s="7"/>
      <c r="P264" s="7">
        <f>N264+O264</f>
        <v>0</v>
      </c>
      <c r="Q264" s="7">
        <f>O264+P264</f>
        <v>0</v>
      </c>
    </row>
    <row r="265" spans="1:17" ht="51.75" customHeight="1" hidden="1">
      <c r="A265" s="133" t="s">
        <v>408</v>
      </c>
      <c r="B265" s="78" t="s">
        <v>406</v>
      </c>
      <c r="C265" s="6"/>
      <c r="D265" s="6"/>
      <c r="E265" s="6"/>
      <c r="F265" s="7">
        <f aca="true" t="shared" si="109" ref="F265:Q265">F266</f>
        <v>0</v>
      </c>
      <c r="G265" s="7">
        <f t="shared" si="109"/>
        <v>0</v>
      </c>
      <c r="H265" s="7">
        <f t="shared" si="109"/>
        <v>0</v>
      </c>
      <c r="I265" s="7">
        <f t="shared" si="109"/>
        <v>0</v>
      </c>
      <c r="J265" s="7">
        <f t="shared" si="109"/>
        <v>0</v>
      </c>
      <c r="K265" s="7">
        <f t="shared" si="109"/>
        <v>0</v>
      </c>
      <c r="L265" s="7">
        <f t="shared" si="109"/>
        <v>0</v>
      </c>
      <c r="M265" s="7">
        <f t="shared" si="109"/>
        <v>0</v>
      </c>
      <c r="N265" s="7">
        <f t="shared" si="109"/>
        <v>0</v>
      </c>
      <c r="O265" s="7">
        <f t="shared" si="109"/>
        <v>0</v>
      </c>
      <c r="P265" s="7">
        <f t="shared" si="109"/>
        <v>0</v>
      </c>
      <c r="Q265" s="7">
        <f t="shared" si="109"/>
        <v>0</v>
      </c>
    </row>
    <row r="266" spans="1:17" ht="16.5" hidden="1">
      <c r="A266" s="121" t="s">
        <v>409</v>
      </c>
      <c r="B266" s="78" t="s">
        <v>406</v>
      </c>
      <c r="C266" s="6" t="s">
        <v>378</v>
      </c>
      <c r="D266" s="6" t="s">
        <v>7</v>
      </c>
      <c r="E266" s="6" t="s">
        <v>9</v>
      </c>
      <c r="F266" s="7"/>
      <c r="G266" s="7"/>
      <c r="H266" s="7">
        <f>F266+G266</f>
        <v>0</v>
      </c>
      <c r="I266" s="7"/>
      <c r="J266" s="7">
        <f>H266+I266</f>
        <v>0</v>
      </c>
      <c r="K266" s="7"/>
      <c r="L266" s="7">
        <f>J266+K266</f>
        <v>0</v>
      </c>
      <c r="M266" s="7"/>
      <c r="N266" s="7">
        <f>L266+M266</f>
        <v>0</v>
      </c>
      <c r="O266" s="7"/>
      <c r="P266" s="7">
        <f>N266+O266</f>
        <v>0</v>
      </c>
      <c r="Q266" s="7">
        <f>O266+P266</f>
        <v>0</v>
      </c>
    </row>
    <row r="267" spans="1:17" ht="49.5">
      <c r="A267" s="25" t="s">
        <v>423</v>
      </c>
      <c r="B267" s="74" t="s">
        <v>421</v>
      </c>
      <c r="C267" s="20"/>
      <c r="D267" s="20"/>
      <c r="E267" s="20"/>
      <c r="F267" s="21">
        <f aca="true" t="shared" si="110" ref="F267:Q268">F268</f>
        <v>0</v>
      </c>
      <c r="G267" s="21">
        <f t="shared" si="110"/>
        <v>20</v>
      </c>
      <c r="H267" s="21">
        <f t="shared" si="110"/>
        <v>20</v>
      </c>
      <c r="I267" s="21">
        <f t="shared" si="110"/>
        <v>21.3</v>
      </c>
      <c r="J267" s="21">
        <f t="shared" si="110"/>
        <v>41.3</v>
      </c>
      <c r="K267" s="21">
        <f t="shared" si="110"/>
        <v>0</v>
      </c>
      <c r="L267" s="21">
        <f t="shared" si="110"/>
        <v>41.3</v>
      </c>
      <c r="M267" s="21">
        <f t="shared" si="110"/>
        <v>0</v>
      </c>
      <c r="N267" s="21">
        <f t="shared" si="110"/>
        <v>41.3</v>
      </c>
      <c r="O267" s="21">
        <f t="shared" si="110"/>
        <v>0</v>
      </c>
      <c r="P267" s="21">
        <f t="shared" si="110"/>
        <v>41.3</v>
      </c>
      <c r="Q267" s="21">
        <f t="shared" si="110"/>
        <v>41.3</v>
      </c>
    </row>
    <row r="268" spans="1:17" ht="16.5">
      <c r="A268" s="25" t="s">
        <v>145</v>
      </c>
      <c r="B268" s="74" t="s">
        <v>422</v>
      </c>
      <c r="C268" s="20"/>
      <c r="D268" s="20"/>
      <c r="E268" s="20"/>
      <c r="F268" s="21">
        <f t="shared" si="110"/>
        <v>0</v>
      </c>
      <c r="G268" s="21">
        <f t="shared" si="110"/>
        <v>20</v>
      </c>
      <c r="H268" s="21">
        <f t="shared" si="110"/>
        <v>20</v>
      </c>
      <c r="I268" s="21">
        <f t="shared" si="110"/>
        <v>21.3</v>
      </c>
      <c r="J268" s="21">
        <f t="shared" si="110"/>
        <v>41.3</v>
      </c>
      <c r="K268" s="21">
        <f t="shared" si="110"/>
        <v>0</v>
      </c>
      <c r="L268" s="21">
        <f t="shared" si="110"/>
        <v>41.3</v>
      </c>
      <c r="M268" s="21">
        <f t="shared" si="110"/>
        <v>0</v>
      </c>
      <c r="N268" s="21">
        <f t="shared" si="110"/>
        <v>41.3</v>
      </c>
      <c r="O268" s="21">
        <f t="shared" si="110"/>
        <v>0</v>
      </c>
      <c r="P268" s="21">
        <f t="shared" si="110"/>
        <v>41.3</v>
      </c>
      <c r="Q268" s="21">
        <f t="shared" si="110"/>
        <v>41.3</v>
      </c>
    </row>
    <row r="269" spans="1:17" ht="16.5">
      <c r="A269" s="121" t="s">
        <v>409</v>
      </c>
      <c r="B269" s="78" t="s">
        <v>422</v>
      </c>
      <c r="C269" s="6" t="s">
        <v>378</v>
      </c>
      <c r="D269" s="6" t="s">
        <v>7</v>
      </c>
      <c r="E269" s="6" t="s">
        <v>9</v>
      </c>
      <c r="F269" s="7">
        <v>0</v>
      </c>
      <c r="G269" s="7">
        <v>20</v>
      </c>
      <c r="H269" s="7">
        <f>F269+G269</f>
        <v>20</v>
      </c>
      <c r="I269" s="7">
        <v>21.3</v>
      </c>
      <c r="J269" s="7">
        <f>H269+I269</f>
        <v>41.3</v>
      </c>
      <c r="K269" s="7"/>
      <c r="L269" s="7">
        <f>J269+K269</f>
        <v>41.3</v>
      </c>
      <c r="M269" s="7"/>
      <c r="N269" s="7">
        <f>L269+M269</f>
        <v>41.3</v>
      </c>
      <c r="O269" s="7"/>
      <c r="P269" s="7">
        <f>N269+O269</f>
        <v>41.3</v>
      </c>
      <c r="Q269" s="7">
        <v>41.3</v>
      </c>
    </row>
    <row r="270" spans="1:17" ht="49.5">
      <c r="A270" s="27" t="s">
        <v>318</v>
      </c>
      <c r="B270" s="72" t="s">
        <v>202</v>
      </c>
      <c r="C270" s="13"/>
      <c r="D270" s="13"/>
      <c r="E270" s="13"/>
      <c r="F270" s="14">
        <f aca="true" t="shared" si="111" ref="F270:L270">F271+F292+F326</f>
        <v>123493.70000000001</v>
      </c>
      <c r="G270" s="14">
        <f t="shared" si="111"/>
        <v>421.79999999999995</v>
      </c>
      <c r="H270" s="14">
        <f t="shared" si="111"/>
        <v>123915.5</v>
      </c>
      <c r="I270" s="14">
        <f t="shared" si="111"/>
        <v>9087.4</v>
      </c>
      <c r="J270" s="14">
        <f t="shared" si="111"/>
        <v>133002.90000000002</v>
      </c>
      <c r="K270" s="14">
        <f t="shared" si="111"/>
        <v>0</v>
      </c>
      <c r="L270" s="14">
        <f t="shared" si="111"/>
        <v>133002.90000000002</v>
      </c>
      <c r="M270" s="14">
        <f>M271+M292+M326</f>
        <v>3810.9</v>
      </c>
      <c r="N270" s="14">
        <f>N271+N292+N326</f>
        <v>136813.80000000002</v>
      </c>
      <c r="O270" s="14">
        <f>O271+O292+O326</f>
        <v>0</v>
      </c>
      <c r="P270" s="14">
        <f>P271+P292+P326</f>
        <v>137085.6</v>
      </c>
      <c r="Q270" s="14">
        <f>Q271+Q292+Q326</f>
        <v>85513.1</v>
      </c>
    </row>
    <row r="271" spans="1:17" ht="17.25">
      <c r="A271" s="24" t="s">
        <v>158</v>
      </c>
      <c r="B271" s="73" t="s">
        <v>203</v>
      </c>
      <c r="C271" s="17"/>
      <c r="D271" s="17"/>
      <c r="E271" s="17"/>
      <c r="F271" s="18">
        <f>F272+F278+F280+F282+F285+F289</f>
        <v>55055.2</v>
      </c>
      <c r="G271" s="18">
        <f>G272+G278+G280+G282+G285+G289</f>
        <v>337.9</v>
      </c>
      <c r="H271" s="18">
        <f aca="true" t="shared" si="112" ref="H271:N271">H272+H278+H280+H282+H285+H289+H274+H276</f>
        <v>55393.1</v>
      </c>
      <c r="I271" s="18">
        <f t="shared" si="112"/>
        <v>5829.4</v>
      </c>
      <c r="J271" s="18">
        <f t="shared" si="112"/>
        <v>61222.5</v>
      </c>
      <c r="K271" s="18">
        <f t="shared" si="112"/>
        <v>0</v>
      </c>
      <c r="L271" s="18">
        <f t="shared" si="112"/>
        <v>61222.5</v>
      </c>
      <c r="M271" s="18">
        <f t="shared" si="112"/>
        <v>3451.9</v>
      </c>
      <c r="N271" s="18">
        <f t="shared" si="112"/>
        <v>64674.4</v>
      </c>
      <c r="O271" s="18">
        <f>O272+O278+O280+O282+O285+O289+O274+O276</f>
        <v>0</v>
      </c>
      <c r="P271" s="18">
        <f>P272+P278+P280+P282+P285+P289+P274+P276</f>
        <v>64674.4</v>
      </c>
      <c r="Q271" s="18">
        <f>Q272+Q278+Q280+Q282+Q285+Q289+Q274+Q276</f>
        <v>40406.30000000001</v>
      </c>
    </row>
    <row r="272" spans="1:17" ht="17.25">
      <c r="A272" s="25" t="s">
        <v>38</v>
      </c>
      <c r="B272" s="74" t="s">
        <v>323</v>
      </c>
      <c r="C272" s="20"/>
      <c r="D272" s="20"/>
      <c r="E272" s="20"/>
      <c r="F272" s="42">
        <f aca="true" t="shared" si="113" ref="F272:Q272">F273</f>
        <v>28958.7</v>
      </c>
      <c r="G272" s="137">
        <f t="shared" si="113"/>
        <v>0</v>
      </c>
      <c r="H272" s="42">
        <f t="shared" si="113"/>
        <v>28958.7</v>
      </c>
      <c r="I272" s="137">
        <f t="shared" si="113"/>
        <v>0</v>
      </c>
      <c r="J272" s="42">
        <f t="shared" si="113"/>
        <v>28958.7</v>
      </c>
      <c r="K272" s="137">
        <f t="shared" si="113"/>
        <v>0</v>
      </c>
      <c r="L272" s="42">
        <f t="shared" si="113"/>
        <v>28958.7</v>
      </c>
      <c r="M272" s="137">
        <f t="shared" si="113"/>
        <v>0</v>
      </c>
      <c r="N272" s="42">
        <f t="shared" si="113"/>
        <v>28958.7</v>
      </c>
      <c r="O272" s="137">
        <f t="shared" si="113"/>
        <v>0</v>
      </c>
      <c r="P272" s="42">
        <f t="shared" si="113"/>
        <v>28958.7</v>
      </c>
      <c r="Q272" s="42">
        <f t="shared" si="113"/>
        <v>18277.9</v>
      </c>
    </row>
    <row r="273" spans="1:17" ht="16.5">
      <c r="A273" s="26" t="s">
        <v>99</v>
      </c>
      <c r="B273" s="75" t="s">
        <v>323</v>
      </c>
      <c r="C273" s="6" t="s">
        <v>98</v>
      </c>
      <c r="D273" s="6" t="s">
        <v>10</v>
      </c>
      <c r="E273" s="6" t="s">
        <v>5</v>
      </c>
      <c r="F273" s="7">
        <v>28958.7</v>
      </c>
      <c r="G273" s="7"/>
      <c r="H273" s="7">
        <f>F273+G273</f>
        <v>28958.7</v>
      </c>
      <c r="I273" s="7"/>
      <c r="J273" s="7">
        <f>H273+I273</f>
        <v>28958.7</v>
      </c>
      <c r="K273" s="7"/>
      <c r="L273" s="7">
        <f>J273+K273</f>
        <v>28958.7</v>
      </c>
      <c r="M273" s="7"/>
      <c r="N273" s="7">
        <f>L273+M273</f>
        <v>28958.7</v>
      </c>
      <c r="O273" s="7"/>
      <c r="P273" s="7">
        <f>N273+O273</f>
        <v>28958.7</v>
      </c>
      <c r="Q273" s="7">
        <v>18277.9</v>
      </c>
    </row>
    <row r="274" spans="1:17" ht="49.5">
      <c r="A274" s="25" t="s">
        <v>447</v>
      </c>
      <c r="B274" s="74" t="s">
        <v>448</v>
      </c>
      <c r="C274" s="20"/>
      <c r="D274" s="20"/>
      <c r="E274" s="20"/>
      <c r="F274" s="7"/>
      <c r="G274" s="7"/>
      <c r="H274" s="7">
        <f aca="true" t="shared" si="114" ref="H274:Q274">H275</f>
        <v>0</v>
      </c>
      <c r="I274" s="7">
        <f t="shared" si="114"/>
        <v>4828</v>
      </c>
      <c r="J274" s="7">
        <f t="shared" si="114"/>
        <v>4828</v>
      </c>
      <c r="K274" s="7">
        <f t="shared" si="114"/>
        <v>0</v>
      </c>
      <c r="L274" s="7">
        <f t="shared" si="114"/>
        <v>4828</v>
      </c>
      <c r="M274" s="7">
        <f t="shared" si="114"/>
        <v>3451.9</v>
      </c>
      <c r="N274" s="7">
        <f t="shared" si="114"/>
        <v>8279.9</v>
      </c>
      <c r="O274" s="7">
        <f t="shared" si="114"/>
        <v>0</v>
      </c>
      <c r="P274" s="7">
        <f t="shared" si="114"/>
        <v>8279.9</v>
      </c>
      <c r="Q274" s="7">
        <f t="shared" si="114"/>
        <v>5766.3</v>
      </c>
    </row>
    <row r="275" spans="1:17" ht="16.5">
      <c r="A275" s="26" t="s">
        <v>99</v>
      </c>
      <c r="B275" s="75" t="s">
        <v>448</v>
      </c>
      <c r="C275" s="6" t="s">
        <v>98</v>
      </c>
      <c r="D275" s="6" t="s">
        <v>10</v>
      </c>
      <c r="E275" s="6" t="s">
        <v>5</v>
      </c>
      <c r="F275" s="7"/>
      <c r="G275" s="7"/>
      <c r="H275" s="7">
        <f>F275+G275</f>
        <v>0</v>
      </c>
      <c r="I275" s="7">
        <v>4828</v>
      </c>
      <c r="J275" s="7">
        <f>H275+I275</f>
        <v>4828</v>
      </c>
      <c r="K275" s="7"/>
      <c r="L275" s="7">
        <f>J275+K275</f>
        <v>4828</v>
      </c>
      <c r="M275" s="7">
        <v>3451.9</v>
      </c>
      <c r="N275" s="7">
        <f>L275+M275</f>
        <v>8279.9</v>
      </c>
      <c r="O275" s="7"/>
      <c r="P275" s="7">
        <f>N275+O275</f>
        <v>8279.9</v>
      </c>
      <c r="Q275" s="7">
        <v>5766.3</v>
      </c>
    </row>
    <row r="276" spans="1:17" ht="66">
      <c r="A276" s="25" t="s">
        <v>457</v>
      </c>
      <c r="B276" s="74" t="s">
        <v>465</v>
      </c>
      <c r="C276" s="20"/>
      <c r="D276" s="20"/>
      <c r="E276" s="20"/>
      <c r="F276" s="7"/>
      <c r="G276" s="7"/>
      <c r="H276" s="7">
        <f aca="true" t="shared" si="115" ref="H276:Q276">H277</f>
        <v>0</v>
      </c>
      <c r="I276" s="7">
        <f t="shared" si="115"/>
        <v>129.4</v>
      </c>
      <c r="J276" s="7">
        <f t="shared" si="115"/>
        <v>129.4</v>
      </c>
      <c r="K276" s="7">
        <f t="shared" si="115"/>
        <v>0</v>
      </c>
      <c r="L276" s="7">
        <f t="shared" si="115"/>
        <v>129.4</v>
      </c>
      <c r="M276" s="7">
        <f t="shared" si="115"/>
        <v>0</v>
      </c>
      <c r="N276" s="7">
        <f t="shared" si="115"/>
        <v>129.4</v>
      </c>
      <c r="O276" s="7">
        <f t="shared" si="115"/>
        <v>0</v>
      </c>
      <c r="P276" s="7">
        <f t="shared" si="115"/>
        <v>129.4</v>
      </c>
      <c r="Q276" s="7">
        <f t="shared" si="115"/>
        <v>129.4</v>
      </c>
    </row>
    <row r="277" spans="1:17" ht="16.5">
      <c r="A277" s="26" t="s">
        <v>99</v>
      </c>
      <c r="B277" s="75" t="s">
        <v>465</v>
      </c>
      <c r="C277" s="6" t="s">
        <v>98</v>
      </c>
      <c r="D277" s="6" t="s">
        <v>10</v>
      </c>
      <c r="E277" s="6" t="s">
        <v>5</v>
      </c>
      <c r="F277" s="7"/>
      <c r="G277" s="7"/>
      <c r="H277" s="7">
        <f>F277+G277</f>
        <v>0</v>
      </c>
      <c r="I277" s="7">
        <v>129.4</v>
      </c>
      <c r="J277" s="7">
        <f>H277+I277</f>
        <v>129.4</v>
      </c>
      <c r="K277" s="7"/>
      <c r="L277" s="7">
        <f>J277+K277</f>
        <v>129.4</v>
      </c>
      <c r="M277" s="7"/>
      <c r="N277" s="7">
        <f>L277+M277</f>
        <v>129.4</v>
      </c>
      <c r="O277" s="7"/>
      <c r="P277" s="7">
        <f>N277+O277</f>
        <v>129.4</v>
      </c>
      <c r="Q277" s="7">
        <v>129.4</v>
      </c>
    </row>
    <row r="278" spans="1:17" ht="49.5">
      <c r="A278" s="28" t="s">
        <v>137</v>
      </c>
      <c r="B278" s="20" t="s">
        <v>204</v>
      </c>
      <c r="C278" s="20"/>
      <c r="D278" s="20"/>
      <c r="E278" s="20"/>
      <c r="F278" s="21">
        <f aca="true" t="shared" si="116" ref="F278:Q278">F279</f>
        <v>2976</v>
      </c>
      <c r="G278" s="21">
        <f t="shared" si="116"/>
        <v>0</v>
      </c>
      <c r="H278" s="21">
        <f t="shared" si="116"/>
        <v>2976</v>
      </c>
      <c r="I278" s="21">
        <f t="shared" si="116"/>
        <v>0</v>
      </c>
      <c r="J278" s="21">
        <f t="shared" si="116"/>
        <v>2976</v>
      </c>
      <c r="K278" s="21">
        <f t="shared" si="116"/>
        <v>0</v>
      </c>
      <c r="L278" s="21">
        <f t="shared" si="116"/>
        <v>2976</v>
      </c>
      <c r="M278" s="21">
        <f t="shared" si="116"/>
        <v>0</v>
      </c>
      <c r="N278" s="21">
        <f t="shared" si="116"/>
        <v>2976</v>
      </c>
      <c r="O278" s="21">
        <f t="shared" si="116"/>
        <v>0</v>
      </c>
      <c r="P278" s="21">
        <f t="shared" si="116"/>
        <v>2976</v>
      </c>
      <c r="Q278" s="21">
        <f t="shared" si="116"/>
        <v>1816.7</v>
      </c>
    </row>
    <row r="279" spans="1:17" ht="16.5">
      <c r="A279" s="26" t="s">
        <v>99</v>
      </c>
      <c r="B279" s="6" t="s">
        <v>204</v>
      </c>
      <c r="C279" s="6" t="s">
        <v>98</v>
      </c>
      <c r="D279" s="6" t="s">
        <v>18</v>
      </c>
      <c r="E279" s="6" t="s">
        <v>7</v>
      </c>
      <c r="F279" s="7">
        <v>2976</v>
      </c>
      <c r="G279" s="7"/>
      <c r="H279" s="7">
        <f>F279+G279</f>
        <v>2976</v>
      </c>
      <c r="I279" s="7"/>
      <c r="J279" s="7">
        <f>H279+I279</f>
        <v>2976</v>
      </c>
      <c r="K279" s="7"/>
      <c r="L279" s="7">
        <f>J279+K279</f>
        <v>2976</v>
      </c>
      <c r="M279" s="7"/>
      <c r="N279" s="7">
        <f>L279+M279</f>
        <v>2976</v>
      </c>
      <c r="O279" s="7"/>
      <c r="P279" s="7">
        <f>N279+O279</f>
        <v>2976</v>
      </c>
      <c r="Q279" s="7">
        <v>1816.7</v>
      </c>
    </row>
    <row r="280" spans="1:17" ht="50.25">
      <c r="A280" s="25" t="s">
        <v>139</v>
      </c>
      <c r="B280" s="74" t="s">
        <v>205</v>
      </c>
      <c r="C280" s="20"/>
      <c r="D280" s="20"/>
      <c r="E280" s="20"/>
      <c r="F280" s="21">
        <f aca="true" t="shared" si="117" ref="F280:Q280">F281</f>
        <v>22553</v>
      </c>
      <c r="G280" s="18">
        <f t="shared" si="117"/>
        <v>0</v>
      </c>
      <c r="H280" s="21">
        <f t="shared" si="117"/>
        <v>22553</v>
      </c>
      <c r="I280" s="18">
        <f t="shared" si="117"/>
        <v>872</v>
      </c>
      <c r="J280" s="21">
        <f t="shared" si="117"/>
        <v>23425</v>
      </c>
      <c r="K280" s="18">
        <f t="shared" si="117"/>
        <v>0</v>
      </c>
      <c r="L280" s="21">
        <f t="shared" si="117"/>
        <v>23425</v>
      </c>
      <c r="M280" s="18">
        <f t="shared" si="117"/>
        <v>0</v>
      </c>
      <c r="N280" s="21">
        <f t="shared" si="117"/>
        <v>23425</v>
      </c>
      <c r="O280" s="18">
        <f t="shared" si="117"/>
        <v>0</v>
      </c>
      <c r="P280" s="21">
        <f t="shared" si="117"/>
        <v>23425</v>
      </c>
      <c r="Q280" s="21">
        <f t="shared" si="117"/>
        <v>14205</v>
      </c>
    </row>
    <row r="281" spans="1:17" s="15" customFormat="1" ht="16.5">
      <c r="A281" s="26" t="s">
        <v>99</v>
      </c>
      <c r="B281" s="75" t="s">
        <v>205</v>
      </c>
      <c r="C281" s="6" t="s">
        <v>98</v>
      </c>
      <c r="D281" s="6" t="s">
        <v>10</v>
      </c>
      <c r="E281" s="6" t="s">
        <v>5</v>
      </c>
      <c r="F281" s="7">
        <v>22553</v>
      </c>
      <c r="G281" s="7"/>
      <c r="H281" s="7">
        <f>F281+G281</f>
        <v>22553</v>
      </c>
      <c r="I281" s="7">
        <v>872</v>
      </c>
      <c r="J281" s="7">
        <f>H281+I281</f>
        <v>23425</v>
      </c>
      <c r="K281" s="7"/>
      <c r="L281" s="7">
        <f>J281+K281</f>
        <v>23425</v>
      </c>
      <c r="M281" s="7"/>
      <c r="N281" s="7">
        <f>L281+M281</f>
        <v>23425</v>
      </c>
      <c r="O281" s="7"/>
      <c r="P281" s="7">
        <f>N281+O281</f>
        <v>23425</v>
      </c>
      <c r="Q281" s="7">
        <v>14205</v>
      </c>
    </row>
    <row r="282" spans="1:17" s="15" customFormat="1" ht="33.75">
      <c r="A282" s="25" t="s">
        <v>326</v>
      </c>
      <c r="B282" s="74" t="s">
        <v>324</v>
      </c>
      <c r="C282" s="20"/>
      <c r="D282" s="20"/>
      <c r="E282" s="20"/>
      <c r="F282" s="21">
        <f aca="true" t="shared" si="118" ref="F282:Q283">F283</f>
        <v>302.5</v>
      </c>
      <c r="G282" s="18">
        <f t="shared" si="118"/>
        <v>0</v>
      </c>
      <c r="H282" s="21">
        <f t="shared" si="118"/>
        <v>302.5</v>
      </c>
      <c r="I282" s="18">
        <f t="shared" si="118"/>
        <v>0</v>
      </c>
      <c r="J282" s="21">
        <f t="shared" si="118"/>
        <v>302.5</v>
      </c>
      <c r="K282" s="18">
        <f t="shared" si="118"/>
        <v>0</v>
      </c>
      <c r="L282" s="21">
        <f t="shared" si="118"/>
        <v>302.5</v>
      </c>
      <c r="M282" s="18">
        <f t="shared" si="118"/>
        <v>0</v>
      </c>
      <c r="N282" s="21">
        <f t="shared" si="118"/>
        <v>302.5</v>
      </c>
      <c r="O282" s="18">
        <f t="shared" si="118"/>
        <v>0</v>
      </c>
      <c r="P282" s="21">
        <f t="shared" si="118"/>
        <v>302.5</v>
      </c>
      <c r="Q282" s="21">
        <f t="shared" si="118"/>
        <v>137.5</v>
      </c>
    </row>
    <row r="283" spans="1:17" s="15" customFormat="1" ht="17.25">
      <c r="A283" s="25" t="s">
        <v>145</v>
      </c>
      <c r="B283" s="74" t="s">
        <v>325</v>
      </c>
      <c r="C283" s="20"/>
      <c r="D283" s="20"/>
      <c r="E283" s="20"/>
      <c r="F283" s="21">
        <f t="shared" si="118"/>
        <v>302.5</v>
      </c>
      <c r="G283" s="18">
        <f t="shared" si="118"/>
        <v>0</v>
      </c>
      <c r="H283" s="21">
        <f t="shared" si="118"/>
        <v>302.5</v>
      </c>
      <c r="I283" s="18">
        <f t="shared" si="118"/>
        <v>0</v>
      </c>
      <c r="J283" s="21">
        <f t="shared" si="118"/>
        <v>302.5</v>
      </c>
      <c r="K283" s="18">
        <f t="shared" si="118"/>
        <v>0</v>
      </c>
      <c r="L283" s="21">
        <f t="shared" si="118"/>
        <v>302.5</v>
      </c>
      <c r="M283" s="18">
        <f t="shared" si="118"/>
        <v>0</v>
      </c>
      <c r="N283" s="21">
        <f t="shared" si="118"/>
        <v>302.5</v>
      </c>
      <c r="O283" s="18">
        <f t="shared" si="118"/>
        <v>0</v>
      </c>
      <c r="P283" s="21">
        <f t="shared" si="118"/>
        <v>302.5</v>
      </c>
      <c r="Q283" s="21">
        <f t="shared" si="118"/>
        <v>137.5</v>
      </c>
    </row>
    <row r="284" spans="1:17" s="15" customFormat="1" ht="16.5">
      <c r="A284" s="26" t="s">
        <v>99</v>
      </c>
      <c r="B284" s="75" t="s">
        <v>325</v>
      </c>
      <c r="C284" s="6" t="s">
        <v>98</v>
      </c>
      <c r="D284" s="6" t="s">
        <v>10</v>
      </c>
      <c r="E284" s="6" t="s">
        <v>5</v>
      </c>
      <c r="F284" s="7">
        <v>302.5</v>
      </c>
      <c r="G284" s="7"/>
      <c r="H284" s="7">
        <f>F284+G284</f>
        <v>302.5</v>
      </c>
      <c r="I284" s="7"/>
      <c r="J284" s="7">
        <f>H284+I284</f>
        <v>302.5</v>
      </c>
      <c r="K284" s="7"/>
      <c r="L284" s="7">
        <f>J284+K284</f>
        <v>302.5</v>
      </c>
      <c r="M284" s="7"/>
      <c r="N284" s="7">
        <f>L284+M284</f>
        <v>302.5</v>
      </c>
      <c r="O284" s="7"/>
      <c r="P284" s="7">
        <f>N284+O284</f>
        <v>302.5</v>
      </c>
      <c r="Q284" s="7">
        <v>137.5</v>
      </c>
    </row>
    <row r="285" spans="1:17" s="15" customFormat="1" ht="33.75">
      <c r="A285" s="25" t="s">
        <v>329</v>
      </c>
      <c r="B285" s="74" t="s">
        <v>327</v>
      </c>
      <c r="C285" s="20"/>
      <c r="D285" s="20"/>
      <c r="E285" s="20"/>
      <c r="F285" s="21">
        <f aca="true" t="shared" si="119" ref="F285:Q285">F286</f>
        <v>265</v>
      </c>
      <c r="G285" s="18">
        <f t="shared" si="119"/>
        <v>0</v>
      </c>
      <c r="H285" s="21">
        <f t="shared" si="119"/>
        <v>265</v>
      </c>
      <c r="I285" s="18">
        <f t="shared" si="119"/>
        <v>0</v>
      </c>
      <c r="J285" s="21">
        <f t="shared" si="119"/>
        <v>265</v>
      </c>
      <c r="K285" s="18">
        <f t="shared" si="119"/>
        <v>0</v>
      </c>
      <c r="L285" s="21">
        <f t="shared" si="119"/>
        <v>265</v>
      </c>
      <c r="M285" s="18">
        <f t="shared" si="119"/>
        <v>0</v>
      </c>
      <c r="N285" s="21">
        <f t="shared" si="119"/>
        <v>265</v>
      </c>
      <c r="O285" s="18">
        <f t="shared" si="119"/>
        <v>0</v>
      </c>
      <c r="P285" s="21">
        <f t="shared" si="119"/>
        <v>265</v>
      </c>
      <c r="Q285" s="21">
        <f t="shared" si="119"/>
        <v>73.5</v>
      </c>
    </row>
    <row r="286" spans="1:17" s="15" customFormat="1" ht="16.5">
      <c r="A286" s="25" t="s">
        <v>145</v>
      </c>
      <c r="B286" s="74" t="s">
        <v>328</v>
      </c>
      <c r="C286" s="20"/>
      <c r="D286" s="20"/>
      <c r="E286" s="20"/>
      <c r="F286" s="21">
        <f aca="true" t="shared" si="120" ref="F286:L286">F287+F288</f>
        <v>265</v>
      </c>
      <c r="G286" s="21">
        <f t="shared" si="120"/>
        <v>0</v>
      </c>
      <c r="H286" s="21">
        <f t="shared" si="120"/>
        <v>265</v>
      </c>
      <c r="I286" s="21">
        <f t="shared" si="120"/>
        <v>0</v>
      </c>
      <c r="J286" s="21">
        <f t="shared" si="120"/>
        <v>265</v>
      </c>
      <c r="K286" s="21">
        <f t="shared" si="120"/>
        <v>0</v>
      </c>
      <c r="L286" s="21">
        <f t="shared" si="120"/>
        <v>265</v>
      </c>
      <c r="M286" s="21">
        <f>M287+M288</f>
        <v>0</v>
      </c>
      <c r="N286" s="21">
        <f>N287+N288</f>
        <v>265</v>
      </c>
      <c r="O286" s="21">
        <f>O287+O288</f>
        <v>0</v>
      </c>
      <c r="P286" s="21">
        <f>P287+P288</f>
        <v>265</v>
      </c>
      <c r="Q286" s="21">
        <f>Q287+Q288</f>
        <v>73.5</v>
      </c>
    </row>
    <row r="287" spans="1:17" s="15" customFormat="1" ht="16.5">
      <c r="A287" s="26" t="s">
        <v>99</v>
      </c>
      <c r="B287" s="75" t="s">
        <v>328</v>
      </c>
      <c r="C287" s="6" t="s">
        <v>98</v>
      </c>
      <c r="D287" s="6" t="s">
        <v>10</v>
      </c>
      <c r="E287" s="6" t="s">
        <v>5</v>
      </c>
      <c r="F287" s="7">
        <v>150</v>
      </c>
      <c r="G287" s="7"/>
      <c r="H287" s="7">
        <f>F287+G287</f>
        <v>150</v>
      </c>
      <c r="I287" s="7"/>
      <c r="J287" s="7">
        <f>H287+I287</f>
        <v>150</v>
      </c>
      <c r="K287" s="7"/>
      <c r="L287" s="7">
        <f>J287+K287</f>
        <v>150</v>
      </c>
      <c r="M287" s="7"/>
      <c r="N287" s="7">
        <f>L287+M287</f>
        <v>150</v>
      </c>
      <c r="O287" s="7"/>
      <c r="P287" s="7">
        <f>N287+O287</f>
        <v>150</v>
      </c>
      <c r="Q287" s="7">
        <v>20.3</v>
      </c>
    </row>
    <row r="288" spans="1:17" s="15" customFormat="1" ht="16.5">
      <c r="A288" s="26" t="s">
        <v>99</v>
      </c>
      <c r="B288" s="75" t="s">
        <v>328</v>
      </c>
      <c r="C288" s="6" t="s">
        <v>98</v>
      </c>
      <c r="D288" s="6" t="s">
        <v>10</v>
      </c>
      <c r="E288" s="6" t="s">
        <v>8</v>
      </c>
      <c r="F288" s="7">
        <v>115</v>
      </c>
      <c r="G288" s="7"/>
      <c r="H288" s="7">
        <f>F288+G288</f>
        <v>115</v>
      </c>
      <c r="I288" s="7"/>
      <c r="J288" s="7">
        <f>H288+I288</f>
        <v>115</v>
      </c>
      <c r="K288" s="7"/>
      <c r="L288" s="7">
        <f>J288+K288</f>
        <v>115</v>
      </c>
      <c r="M288" s="7"/>
      <c r="N288" s="7">
        <f>L288+M288</f>
        <v>115</v>
      </c>
      <c r="O288" s="7"/>
      <c r="P288" s="7">
        <f>N288+O288</f>
        <v>115</v>
      </c>
      <c r="Q288" s="7">
        <v>53.2</v>
      </c>
    </row>
    <row r="289" spans="1:17" s="15" customFormat="1" ht="17.25">
      <c r="A289" s="25" t="s">
        <v>435</v>
      </c>
      <c r="B289" s="74" t="s">
        <v>433</v>
      </c>
      <c r="C289" s="20"/>
      <c r="D289" s="20"/>
      <c r="E289" s="20"/>
      <c r="F289" s="21">
        <f aca="true" t="shared" si="121" ref="F289:Q290">F290</f>
        <v>0</v>
      </c>
      <c r="G289" s="18">
        <f t="shared" si="121"/>
        <v>337.9</v>
      </c>
      <c r="H289" s="21">
        <f t="shared" si="121"/>
        <v>337.9</v>
      </c>
      <c r="I289" s="18">
        <f t="shared" si="121"/>
        <v>0</v>
      </c>
      <c r="J289" s="21">
        <f t="shared" si="121"/>
        <v>337.9</v>
      </c>
      <c r="K289" s="18">
        <f t="shared" si="121"/>
        <v>0</v>
      </c>
      <c r="L289" s="21">
        <f t="shared" si="121"/>
        <v>337.9</v>
      </c>
      <c r="M289" s="18">
        <f t="shared" si="121"/>
        <v>0</v>
      </c>
      <c r="N289" s="21">
        <f t="shared" si="121"/>
        <v>337.9</v>
      </c>
      <c r="O289" s="18">
        <f t="shared" si="121"/>
        <v>0</v>
      </c>
      <c r="P289" s="21">
        <f t="shared" si="121"/>
        <v>337.9</v>
      </c>
      <c r="Q289" s="21">
        <f t="shared" si="121"/>
        <v>0</v>
      </c>
    </row>
    <row r="290" spans="1:17" s="15" customFormat="1" ht="16.5">
      <c r="A290" s="25" t="s">
        <v>145</v>
      </c>
      <c r="B290" s="74" t="s">
        <v>434</v>
      </c>
      <c r="C290" s="20"/>
      <c r="D290" s="20"/>
      <c r="E290" s="20"/>
      <c r="F290" s="21">
        <f t="shared" si="121"/>
        <v>0</v>
      </c>
      <c r="G290" s="21">
        <f t="shared" si="121"/>
        <v>337.9</v>
      </c>
      <c r="H290" s="21">
        <f t="shared" si="121"/>
        <v>337.9</v>
      </c>
      <c r="I290" s="21">
        <f t="shared" si="121"/>
        <v>0</v>
      </c>
      <c r="J290" s="21">
        <f t="shared" si="121"/>
        <v>337.9</v>
      </c>
      <c r="K290" s="21">
        <f t="shared" si="121"/>
        <v>0</v>
      </c>
      <c r="L290" s="21">
        <f t="shared" si="121"/>
        <v>337.9</v>
      </c>
      <c r="M290" s="21">
        <f t="shared" si="121"/>
        <v>0</v>
      </c>
      <c r="N290" s="21">
        <f t="shared" si="121"/>
        <v>337.9</v>
      </c>
      <c r="O290" s="21">
        <f t="shared" si="121"/>
        <v>0</v>
      </c>
      <c r="P290" s="21">
        <f t="shared" si="121"/>
        <v>337.9</v>
      </c>
      <c r="Q290" s="21">
        <f t="shared" si="121"/>
        <v>0</v>
      </c>
    </row>
    <row r="291" spans="1:17" s="15" customFormat="1" ht="16.5">
      <c r="A291" s="26" t="s">
        <v>99</v>
      </c>
      <c r="B291" s="75" t="s">
        <v>434</v>
      </c>
      <c r="C291" s="6" t="s">
        <v>98</v>
      </c>
      <c r="D291" s="6" t="s">
        <v>10</v>
      </c>
      <c r="E291" s="6" t="s">
        <v>5</v>
      </c>
      <c r="F291" s="7">
        <v>0</v>
      </c>
      <c r="G291" s="7">
        <v>337.9</v>
      </c>
      <c r="H291" s="7">
        <f>F291+G291</f>
        <v>337.9</v>
      </c>
      <c r="I291" s="7"/>
      <c r="J291" s="7">
        <f>H291+I291</f>
        <v>337.9</v>
      </c>
      <c r="K291" s="7"/>
      <c r="L291" s="7">
        <f>J291+K291</f>
        <v>337.9</v>
      </c>
      <c r="M291" s="7"/>
      <c r="N291" s="7">
        <f>L291+M291</f>
        <v>337.9</v>
      </c>
      <c r="O291" s="7"/>
      <c r="P291" s="7">
        <f>N291+O291</f>
        <v>337.9</v>
      </c>
      <c r="Q291" s="7">
        <v>0</v>
      </c>
    </row>
    <row r="292" spans="1:17" s="15" customFormat="1" ht="17.25">
      <c r="A292" s="24" t="s">
        <v>156</v>
      </c>
      <c r="B292" s="73" t="s">
        <v>206</v>
      </c>
      <c r="C292" s="17"/>
      <c r="D292" s="17"/>
      <c r="E292" s="17"/>
      <c r="F292" s="18">
        <f>F301+F305+F307+F297+F295+F293+F299+F309+F312+F315+F319+F322</f>
        <v>68418.50000000001</v>
      </c>
      <c r="G292" s="18">
        <f>G301+G305+G307+G297+G295+G293+G299+G309+G312+G315+G319+G322</f>
        <v>83.9</v>
      </c>
      <c r="H292" s="18">
        <f aca="true" t="shared" si="122" ref="H292:N292">H301+H305+H307+H297+H295+H293+H299+H309+H312+H315+H319+H322+H303</f>
        <v>68502.40000000001</v>
      </c>
      <c r="I292" s="18">
        <f t="shared" si="122"/>
        <v>3258</v>
      </c>
      <c r="J292" s="18">
        <f t="shared" si="122"/>
        <v>71760.40000000001</v>
      </c>
      <c r="K292" s="18">
        <f t="shared" si="122"/>
        <v>0</v>
      </c>
      <c r="L292" s="18">
        <f t="shared" si="122"/>
        <v>71760.40000000001</v>
      </c>
      <c r="M292" s="18">
        <f t="shared" si="122"/>
        <v>359</v>
      </c>
      <c r="N292" s="18">
        <f t="shared" si="122"/>
        <v>72119.40000000001</v>
      </c>
      <c r="O292" s="18">
        <f>O301+O305+O307+O297+O295+O293+O299+O309+O312+O315+O319+O322+O303</f>
        <v>0</v>
      </c>
      <c r="P292" s="18">
        <f>P301+P305+P307+P297+P295+P293+P299+P309+P312+P315+P319+P322+P303</f>
        <v>72391.20000000001</v>
      </c>
      <c r="Q292" s="18">
        <f>Q301+Q305+Q307+Q297+Q295+Q293+Q299+Q309+Q312+Q315+Q319+Q322+Q303</f>
        <v>45100.399999999994</v>
      </c>
    </row>
    <row r="293" spans="1:17" s="15" customFormat="1" ht="17.25">
      <c r="A293" s="25" t="s">
        <v>127</v>
      </c>
      <c r="B293" s="74" t="s">
        <v>330</v>
      </c>
      <c r="C293" s="20"/>
      <c r="D293" s="20"/>
      <c r="E293" s="20"/>
      <c r="F293" s="21">
        <f aca="true" t="shared" si="123" ref="F293:Q293">F294</f>
        <v>11883.6</v>
      </c>
      <c r="G293" s="18">
        <f t="shared" si="123"/>
        <v>0</v>
      </c>
      <c r="H293" s="21">
        <f t="shared" si="123"/>
        <v>11883.6</v>
      </c>
      <c r="I293" s="18">
        <f t="shared" si="123"/>
        <v>0</v>
      </c>
      <c r="J293" s="21">
        <f t="shared" si="123"/>
        <v>11883.6</v>
      </c>
      <c r="K293" s="18">
        <f t="shared" si="123"/>
        <v>0</v>
      </c>
      <c r="L293" s="21">
        <f t="shared" si="123"/>
        <v>11883.6</v>
      </c>
      <c r="M293" s="18">
        <f t="shared" si="123"/>
        <v>0</v>
      </c>
      <c r="N293" s="21">
        <f t="shared" si="123"/>
        <v>11883.6</v>
      </c>
      <c r="O293" s="18">
        <f t="shared" si="123"/>
        <v>0</v>
      </c>
      <c r="P293" s="21">
        <f t="shared" si="123"/>
        <v>11883.6</v>
      </c>
      <c r="Q293" s="21">
        <f t="shared" si="123"/>
        <v>7277.6</v>
      </c>
    </row>
    <row r="294" spans="1:17" s="15" customFormat="1" ht="16.5">
      <c r="A294" s="26" t="s">
        <v>99</v>
      </c>
      <c r="B294" s="75" t="s">
        <v>330</v>
      </c>
      <c r="C294" s="6" t="s">
        <v>98</v>
      </c>
      <c r="D294" s="6" t="s">
        <v>10</v>
      </c>
      <c r="E294" s="6" t="s">
        <v>15</v>
      </c>
      <c r="F294" s="7">
        <v>11883.6</v>
      </c>
      <c r="G294" s="7"/>
      <c r="H294" s="7">
        <f>F294+G294</f>
        <v>11883.6</v>
      </c>
      <c r="I294" s="7"/>
      <c r="J294" s="7">
        <f>H294+I294</f>
        <v>11883.6</v>
      </c>
      <c r="K294" s="7"/>
      <c r="L294" s="7">
        <f>J294+K294</f>
        <v>11883.6</v>
      </c>
      <c r="M294" s="7"/>
      <c r="N294" s="7">
        <f>L294+M294</f>
        <v>11883.6</v>
      </c>
      <c r="O294" s="7"/>
      <c r="P294" s="7">
        <f>N294+O294</f>
        <v>11883.6</v>
      </c>
      <c r="Q294" s="7">
        <v>7277.6</v>
      </c>
    </row>
    <row r="295" spans="1:17" s="15" customFormat="1" ht="17.25">
      <c r="A295" s="25" t="s">
        <v>129</v>
      </c>
      <c r="B295" s="74" t="s">
        <v>331</v>
      </c>
      <c r="C295" s="20"/>
      <c r="D295" s="20"/>
      <c r="E295" s="20"/>
      <c r="F295" s="42">
        <f aca="true" t="shared" si="124" ref="F295:Q295">F296</f>
        <v>5937.8</v>
      </c>
      <c r="G295" s="137">
        <f t="shared" si="124"/>
        <v>0</v>
      </c>
      <c r="H295" s="42">
        <f t="shared" si="124"/>
        <v>5937.8</v>
      </c>
      <c r="I295" s="137">
        <f t="shared" si="124"/>
        <v>0</v>
      </c>
      <c r="J295" s="42">
        <f t="shared" si="124"/>
        <v>5937.8</v>
      </c>
      <c r="K295" s="137">
        <f t="shared" si="124"/>
        <v>0</v>
      </c>
      <c r="L295" s="42">
        <f t="shared" si="124"/>
        <v>5937.8</v>
      </c>
      <c r="M295" s="137">
        <f t="shared" si="124"/>
        <v>0</v>
      </c>
      <c r="N295" s="42">
        <f t="shared" si="124"/>
        <v>5937.8</v>
      </c>
      <c r="O295" s="137">
        <f t="shared" si="124"/>
        <v>0</v>
      </c>
      <c r="P295" s="42">
        <f t="shared" si="124"/>
        <v>5937.8</v>
      </c>
      <c r="Q295" s="42">
        <f t="shared" si="124"/>
        <v>3309</v>
      </c>
    </row>
    <row r="296" spans="1:17" s="37" customFormat="1" ht="16.5">
      <c r="A296" s="26" t="s">
        <v>99</v>
      </c>
      <c r="B296" s="75" t="s">
        <v>331</v>
      </c>
      <c r="C296" s="6" t="s">
        <v>98</v>
      </c>
      <c r="D296" s="6" t="s">
        <v>10</v>
      </c>
      <c r="E296" s="6" t="s">
        <v>6</v>
      </c>
      <c r="F296" s="7">
        <v>5937.8</v>
      </c>
      <c r="G296" s="7"/>
      <c r="H296" s="7">
        <f>F296+G296</f>
        <v>5937.8</v>
      </c>
      <c r="I296" s="7"/>
      <c r="J296" s="7">
        <f>H296+I296</f>
        <v>5937.8</v>
      </c>
      <c r="K296" s="7"/>
      <c r="L296" s="7">
        <f>J296+K296</f>
        <v>5937.8</v>
      </c>
      <c r="M296" s="7"/>
      <c r="N296" s="7">
        <f>L296+M296</f>
        <v>5937.8</v>
      </c>
      <c r="O296" s="7"/>
      <c r="P296" s="7">
        <f>N296+O296</f>
        <v>5937.8</v>
      </c>
      <c r="Q296" s="7">
        <v>3309</v>
      </c>
    </row>
    <row r="297" spans="1:17" s="37" customFormat="1" ht="17.25">
      <c r="A297" s="25" t="s">
        <v>444</v>
      </c>
      <c r="B297" s="20" t="s">
        <v>479</v>
      </c>
      <c r="C297" s="20"/>
      <c r="D297" s="20"/>
      <c r="E297" s="20"/>
      <c r="F297" s="21">
        <f aca="true" t="shared" si="125" ref="F297:Q297">F298</f>
        <v>310</v>
      </c>
      <c r="G297" s="18">
        <f t="shared" si="125"/>
        <v>62</v>
      </c>
      <c r="H297" s="21">
        <f t="shared" si="125"/>
        <v>372</v>
      </c>
      <c r="I297" s="18">
        <f t="shared" si="125"/>
        <v>0</v>
      </c>
      <c r="J297" s="21">
        <f t="shared" si="125"/>
        <v>372</v>
      </c>
      <c r="K297" s="18">
        <f t="shared" si="125"/>
        <v>0</v>
      </c>
      <c r="L297" s="21">
        <f t="shared" si="125"/>
        <v>372</v>
      </c>
      <c r="M297" s="18">
        <f t="shared" si="125"/>
        <v>0</v>
      </c>
      <c r="N297" s="21">
        <f t="shared" si="125"/>
        <v>372</v>
      </c>
      <c r="O297" s="18">
        <f t="shared" si="125"/>
        <v>0</v>
      </c>
      <c r="P297" s="21">
        <f t="shared" si="125"/>
        <v>643.8</v>
      </c>
      <c r="Q297" s="21">
        <f t="shared" si="125"/>
        <v>297.6</v>
      </c>
    </row>
    <row r="298" spans="1:17" s="37" customFormat="1" ht="16.5">
      <c r="A298" s="26" t="s">
        <v>99</v>
      </c>
      <c r="B298" s="6" t="s">
        <v>479</v>
      </c>
      <c r="C298" s="6" t="s">
        <v>98</v>
      </c>
      <c r="D298" s="6" t="s">
        <v>10</v>
      </c>
      <c r="E298" s="6" t="s">
        <v>10</v>
      </c>
      <c r="F298" s="7">
        <v>310</v>
      </c>
      <c r="G298" s="7">
        <v>62</v>
      </c>
      <c r="H298" s="7">
        <f>F298+G298</f>
        <v>372</v>
      </c>
      <c r="I298" s="7"/>
      <c r="J298" s="7">
        <f>H298+I298</f>
        <v>372</v>
      </c>
      <c r="K298" s="7"/>
      <c r="L298" s="7">
        <f>J298+K298</f>
        <v>372</v>
      </c>
      <c r="M298" s="7"/>
      <c r="N298" s="7">
        <f>L298+M298</f>
        <v>372</v>
      </c>
      <c r="O298" s="7"/>
      <c r="P298" s="7">
        <v>643.8</v>
      </c>
      <c r="Q298" s="7">
        <v>297.6</v>
      </c>
    </row>
    <row r="299" spans="1:17" s="37" customFormat="1" ht="16.5" hidden="1">
      <c r="A299" s="25" t="s">
        <v>358</v>
      </c>
      <c r="B299" s="20" t="s">
        <v>291</v>
      </c>
      <c r="C299" s="20"/>
      <c r="D299" s="20"/>
      <c r="E299" s="20"/>
      <c r="F299" s="21">
        <f aca="true" t="shared" si="126" ref="F299:Q299">F300</f>
        <v>0</v>
      </c>
      <c r="G299" s="21">
        <f t="shared" si="126"/>
        <v>0</v>
      </c>
      <c r="H299" s="21">
        <f t="shared" si="126"/>
        <v>0</v>
      </c>
      <c r="I299" s="21">
        <f t="shared" si="126"/>
        <v>0</v>
      </c>
      <c r="J299" s="21">
        <f t="shared" si="126"/>
        <v>0</v>
      </c>
      <c r="K299" s="21">
        <f t="shared" si="126"/>
        <v>0</v>
      </c>
      <c r="L299" s="21">
        <f t="shared" si="126"/>
        <v>0</v>
      </c>
      <c r="M299" s="21">
        <f t="shared" si="126"/>
        <v>0</v>
      </c>
      <c r="N299" s="21">
        <f t="shared" si="126"/>
        <v>0</v>
      </c>
      <c r="O299" s="21">
        <f t="shared" si="126"/>
        <v>0</v>
      </c>
      <c r="P299" s="21">
        <f t="shared" si="126"/>
        <v>0</v>
      </c>
      <c r="Q299" s="21">
        <f t="shared" si="126"/>
        <v>0</v>
      </c>
    </row>
    <row r="300" spans="1:17" s="37" customFormat="1" ht="16.5" hidden="1">
      <c r="A300" s="26" t="s">
        <v>103</v>
      </c>
      <c r="B300" s="6" t="s">
        <v>291</v>
      </c>
      <c r="C300" s="6" t="s">
        <v>100</v>
      </c>
      <c r="D300" s="6" t="s">
        <v>10</v>
      </c>
      <c r="E300" s="6" t="s">
        <v>17</v>
      </c>
      <c r="F300" s="7"/>
      <c r="G300" s="7"/>
      <c r="H300" s="7">
        <f>F300+G300</f>
        <v>0</v>
      </c>
      <c r="I300" s="7"/>
      <c r="J300" s="7">
        <f>H300+I300</f>
        <v>0</v>
      </c>
      <c r="K300" s="7"/>
      <c r="L300" s="7">
        <f>J300+K300</f>
        <v>0</v>
      </c>
      <c r="M300" s="7"/>
      <c r="N300" s="7">
        <f>L300+M300</f>
        <v>0</v>
      </c>
      <c r="O300" s="7"/>
      <c r="P300" s="7">
        <f>N300+O300</f>
        <v>0</v>
      </c>
      <c r="Q300" s="7">
        <f>O300+P300</f>
        <v>0</v>
      </c>
    </row>
    <row r="301" spans="1:17" s="37" customFormat="1" ht="33.75" hidden="1">
      <c r="A301" s="25" t="s">
        <v>289</v>
      </c>
      <c r="B301" s="74" t="s">
        <v>290</v>
      </c>
      <c r="C301" s="20"/>
      <c r="D301" s="20"/>
      <c r="E301" s="20"/>
      <c r="F301" s="21">
        <f aca="true" t="shared" si="127" ref="F301:Q301">F302</f>
        <v>0</v>
      </c>
      <c r="G301" s="18">
        <f t="shared" si="127"/>
        <v>0</v>
      </c>
      <c r="H301" s="21">
        <f t="shared" si="127"/>
        <v>0</v>
      </c>
      <c r="I301" s="18">
        <f t="shared" si="127"/>
        <v>0</v>
      </c>
      <c r="J301" s="21">
        <f t="shared" si="127"/>
        <v>0</v>
      </c>
      <c r="K301" s="18">
        <f t="shared" si="127"/>
        <v>0</v>
      </c>
      <c r="L301" s="21">
        <f t="shared" si="127"/>
        <v>0</v>
      </c>
      <c r="M301" s="18">
        <f t="shared" si="127"/>
        <v>0</v>
      </c>
      <c r="N301" s="21">
        <f t="shared" si="127"/>
        <v>0</v>
      </c>
      <c r="O301" s="18">
        <f t="shared" si="127"/>
        <v>0</v>
      </c>
      <c r="P301" s="21">
        <f t="shared" si="127"/>
        <v>0</v>
      </c>
      <c r="Q301" s="21">
        <f t="shared" si="127"/>
        <v>0</v>
      </c>
    </row>
    <row r="302" spans="1:17" s="37" customFormat="1" ht="16.5" hidden="1">
      <c r="A302" s="26" t="s">
        <v>99</v>
      </c>
      <c r="B302" s="75" t="s">
        <v>290</v>
      </c>
      <c r="C302" s="6" t="s">
        <v>98</v>
      </c>
      <c r="D302" s="6" t="s">
        <v>10</v>
      </c>
      <c r="E302" s="6" t="s">
        <v>10</v>
      </c>
      <c r="F302" s="7"/>
      <c r="G302" s="7"/>
      <c r="H302" s="7">
        <f>F302+G302</f>
        <v>0</v>
      </c>
      <c r="I302" s="7"/>
      <c r="J302" s="7">
        <f>H302+I302</f>
        <v>0</v>
      </c>
      <c r="K302" s="7"/>
      <c r="L302" s="7">
        <f>J302+K302</f>
        <v>0</v>
      </c>
      <c r="M302" s="7"/>
      <c r="N302" s="7">
        <f>L302+M302</f>
        <v>0</v>
      </c>
      <c r="O302" s="7"/>
      <c r="P302" s="7">
        <f>N302+O302</f>
        <v>0</v>
      </c>
      <c r="Q302" s="7">
        <f>O302+P302</f>
        <v>0</v>
      </c>
    </row>
    <row r="303" spans="1:17" s="37" customFormat="1" ht="50.25">
      <c r="A303" s="25" t="s">
        <v>447</v>
      </c>
      <c r="B303" s="74" t="s">
        <v>449</v>
      </c>
      <c r="C303" s="20"/>
      <c r="D303" s="20"/>
      <c r="E303" s="20"/>
      <c r="F303" s="7"/>
      <c r="G303" s="142"/>
      <c r="H303" s="21">
        <f aca="true" t="shared" si="128" ref="H303:Q303">H304</f>
        <v>0</v>
      </c>
      <c r="I303" s="18">
        <f t="shared" si="128"/>
        <v>693</v>
      </c>
      <c r="J303" s="21">
        <f t="shared" si="128"/>
        <v>693</v>
      </c>
      <c r="K303" s="18">
        <f t="shared" si="128"/>
        <v>0</v>
      </c>
      <c r="L303" s="21">
        <f t="shared" si="128"/>
        <v>693</v>
      </c>
      <c r="M303" s="18">
        <f t="shared" si="128"/>
        <v>359</v>
      </c>
      <c r="N303" s="21">
        <f t="shared" si="128"/>
        <v>1052</v>
      </c>
      <c r="O303" s="18">
        <f t="shared" si="128"/>
        <v>0</v>
      </c>
      <c r="P303" s="21">
        <f t="shared" si="128"/>
        <v>1052</v>
      </c>
      <c r="Q303" s="21">
        <f t="shared" si="128"/>
        <v>1052</v>
      </c>
    </row>
    <row r="304" spans="1:17" s="37" customFormat="1" ht="16.5">
      <c r="A304" s="26" t="s">
        <v>99</v>
      </c>
      <c r="B304" s="75" t="s">
        <v>449</v>
      </c>
      <c r="C304" s="6" t="s">
        <v>98</v>
      </c>
      <c r="D304" s="6" t="s">
        <v>10</v>
      </c>
      <c r="E304" s="6" t="s">
        <v>6</v>
      </c>
      <c r="F304" s="7"/>
      <c r="G304" s="142"/>
      <c r="H304" s="7">
        <f>F304+G304</f>
        <v>0</v>
      </c>
      <c r="I304" s="7">
        <v>693</v>
      </c>
      <c r="J304" s="7">
        <f>H304+I304</f>
        <v>693</v>
      </c>
      <c r="K304" s="7"/>
      <c r="L304" s="7">
        <f>J304+K304</f>
        <v>693</v>
      </c>
      <c r="M304" s="7">
        <v>359</v>
      </c>
      <c r="N304" s="7">
        <f>L304+M304</f>
        <v>1052</v>
      </c>
      <c r="O304" s="7"/>
      <c r="P304" s="7">
        <f>N304+O304</f>
        <v>1052</v>
      </c>
      <c r="Q304" s="7">
        <v>1052</v>
      </c>
    </row>
    <row r="305" spans="1:17" s="37" customFormat="1" ht="84.75" customHeight="1">
      <c r="A305" s="25" t="s">
        <v>136</v>
      </c>
      <c r="B305" s="74" t="s">
        <v>207</v>
      </c>
      <c r="C305" s="20"/>
      <c r="D305" s="20"/>
      <c r="E305" s="20"/>
      <c r="F305" s="21">
        <f aca="true" t="shared" si="129" ref="F305:Q305">F306</f>
        <v>48606</v>
      </c>
      <c r="G305" s="112">
        <f t="shared" si="129"/>
        <v>0</v>
      </c>
      <c r="H305" s="21">
        <f t="shared" si="129"/>
        <v>48606</v>
      </c>
      <c r="I305" s="112">
        <f t="shared" si="129"/>
        <v>2565</v>
      </c>
      <c r="J305" s="21">
        <f t="shared" si="129"/>
        <v>51171</v>
      </c>
      <c r="K305" s="112">
        <f t="shared" si="129"/>
        <v>0</v>
      </c>
      <c r="L305" s="21">
        <f t="shared" si="129"/>
        <v>51171</v>
      </c>
      <c r="M305" s="112">
        <f t="shared" si="129"/>
        <v>0</v>
      </c>
      <c r="N305" s="21">
        <f t="shared" si="129"/>
        <v>51171</v>
      </c>
      <c r="O305" s="112">
        <f t="shared" si="129"/>
        <v>0</v>
      </c>
      <c r="P305" s="21">
        <f t="shared" si="129"/>
        <v>51171</v>
      </c>
      <c r="Q305" s="21">
        <f t="shared" si="129"/>
        <v>32457.3</v>
      </c>
    </row>
    <row r="306" spans="1:17" s="37" customFormat="1" ht="16.5">
      <c r="A306" s="26" t="s">
        <v>99</v>
      </c>
      <c r="B306" s="75" t="s">
        <v>207</v>
      </c>
      <c r="C306" s="6" t="s">
        <v>98</v>
      </c>
      <c r="D306" s="6" t="s">
        <v>10</v>
      </c>
      <c r="E306" s="6" t="s">
        <v>15</v>
      </c>
      <c r="F306" s="7">
        <v>48606</v>
      </c>
      <c r="G306" s="7"/>
      <c r="H306" s="7">
        <f>F306+G306</f>
        <v>48606</v>
      </c>
      <c r="I306" s="7">
        <v>2565</v>
      </c>
      <c r="J306" s="7">
        <f>H306+I306</f>
        <v>51171</v>
      </c>
      <c r="K306" s="7"/>
      <c r="L306" s="7">
        <f>J306+K306</f>
        <v>51171</v>
      </c>
      <c r="M306" s="7"/>
      <c r="N306" s="7">
        <f>L306+M306</f>
        <v>51171</v>
      </c>
      <c r="O306" s="7"/>
      <c r="P306" s="7">
        <f>N306+O306</f>
        <v>51171</v>
      </c>
      <c r="Q306" s="7">
        <v>32457.3</v>
      </c>
    </row>
    <row r="307" spans="1:17" s="37" customFormat="1" ht="32.25" customHeight="1">
      <c r="A307" s="33" t="s">
        <v>359</v>
      </c>
      <c r="B307" s="74" t="s">
        <v>208</v>
      </c>
      <c r="C307" s="20"/>
      <c r="D307" s="20"/>
      <c r="E307" s="20"/>
      <c r="F307" s="21">
        <f aca="true" t="shared" si="130" ref="F307:Q307">F308</f>
        <v>356</v>
      </c>
      <c r="G307" s="112">
        <f t="shared" si="130"/>
        <v>0</v>
      </c>
      <c r="H307" s="21">
        <f t="shared" si="130"/>
        <v>356</v>
      </c>
      <c r="I307" s="112">
        <f t="shared" si="130"/>
        <v>0</v>
      </c>
      <c r="J307" s="21">
        <f t="shared" si="130"/>
        <v>356</v>
      </c>
      <c r="K307" s="112">
        <f t="shared" si="130"/>
        <v>0</v>
      </c>
      <c r="L307" s="21">
        <f t="shared" si="130"/>
        <v>356</v>
      </c>
      <c r="M307" s="112">
        <f t="shared" si="130"/>
        <v>0</v>
      </c>
      <c r="N307" s="21">
        <f t="shared" si="130"/>
        <v>356</v>
      </c>
      <c r="O307" s="112">
        <f t="shared" si="130"/>
        <v>0</v>
      </c>
      <c r="P307" s="21">
        <f t="shared" si="130"/>
        <v>356</v>
      </c>
      <c r="Q307" s="21">
        <f t="shared" si="130"/>
        <v>138</v>
      </c>
    </row>
    <row r="308" spans="1:17" s="37" customFormat="1" ht="16.5">
      <c r="A308" s="26" t="s">
        <v>99</v>
      </c>
      <c r="B308" s="75" t="s">
        <v>208</v>
      </c>
      <c r="C308" s="6" t="s">
        <v>98</v>
      </c>
      <c r="D308" s="6" t="s">
        <v>10</v>
      </c>
      <c r="E308" s="6" t="s">
        <v>15</v>
      </c>
      <c r="F308" s="7">
        <v>356</v>
      </c>
      <c r="G308" s="7"/>
      <c r="H308" s="7">
        <f>F308+G308</f>
        <v>356</v>
      </c>
      <c r="I308" s="7"/>
      <c r="J308" s="7">
        <f>H308+I308</f>
        <v>356</v>
      </c>
      <c r="K308" s="7"/>
      <c r="L308" s="7">
        <f>J308+K308</f>
        <v>356</v>
      </c>
      <c r="M308" s="7"/>
      <c r="N308" s="7">
        <f>L308+M308</f>
        <v>356</v>
      </c>
      <c r="O308" s="7"/>
      <c r="P308" s="7">
        <f>N308+O308</f>
        <v>356</v>
      </c>
      <c r="Q308" s="7">
        <v>138</v>
      </c>
    </row>
    <row r="309" spans="1:17" s="37" customFormat="1" ht="16.5">
      <c r="A309" s="25" t="s">
        <v>272</v>
      </c>
      <c r="B309" s="74" t="s">
        <v>371</v>
      </c>
      <c r="C309" s="20"/>
      <c r="D309" s="20"/>
      <c r="E309" s="20"/>
      <c r="F309" s="21">
        <f aca="true" t="shared" si="131" ref="F309:Q310">F310</f>
        <v>300</v>
      </c>
      <c r="G309" s="21">
        <f t="shared" si="131"/>
        <v>0</v>
      </c>
      <c r="H309" s="21">
        <f t="shared" si="131"/>
        <v>300</v>
      </c>
      <c r="I309" s="21">
        <f t="shared" si="131"/>
        <v>0</v>
      </c>
      <c r="J309" s="21">
        <f t="shared" si="131"/>
        <v>300</v>
      </c>
      <c r="K309" s="21">
        <f t="shared" si="131"/>
        <v>0</v>
      </c>
      <c r="L309" s="21">
        <f t="shared" si="131"/>
        <v>300</v>
      </c>
      <c r="M309" s="21">
        <f t="shared" si="131"/>
        <v>0</v>
      </c>
      <c r="N309" s="21">
        <f t="shared" si="131"/>
        <v>300</v>
      </c>
      <c r="O309" s="21">
        <f t="shared" si="131"/>
        <v>0</v>
      </c>
      <c r="P309" s="21">
        <f t="shared" si="131"/>
        <v>300</v>
      </c>
      <c r="Q309" s="21">
        <f t="shared" si="131"/>
        <v>190.7</v>
      </c>
    </row>
    <row r="310" spans="1:17" s="37" customFormat="1" ht="16.5">
      <c r="A310" s="25" t="s">
        <v>145</v>
      </c>
      <c r="B310" s="74" t="s">
        <v>267</v>
      </c>
      <c r="C310" s="20"/>
      <c r="D310" s="20"/>
      <c r="E310" s="20"/>
      <c r="F310" s="21">
        <f t="shared" si="131"/>
        <v>300</v>
      </c>
      <c r="G310" s="21">
        <f t="shared" si="131"/>
        <v>0</v>
      </c>
      <c r="H310" s="21">
        <f t="shared" si="131"/>
        <v>300</v>
      </c>
      <c r="I310" s="21">
        <f t="shared" si="131"/>
        <v>0</v>
      </c>
      <c r="J310" s="21">
        <f t="shared" si="131"/>
        <v>300</v>
      </c>
      <c r="K310" s="21">
        <f t="shared" si="131"/>
        <v>0</v>
      </c>
      <c r="L310" s="21">
        <f t="shared" si="131"/>
        <v>300</v>
      </c>
      <c r="M310" s="21">
        <f t="shared" si="131"/>
        <v>0</v>
      </c>
      <c r="N310" s="21">
        <f t="shared" si="131"/>
        <v>300</v>
      </c>
      <c r="O310" s="21">
        <f t="shared" si="131"/>
        <v>0</v>
      </c>
      <c r="P310" s="21">
        <f t="shared" si="131"/>
        <v>300</v>
      </c>
      <c r="Q310" s="21">
        <f t="shared" si="131"/>
        <v>190.7</v>
      </c>
    </row>
    <row r="311" spans="1:17" s="37" customFormat="1" ht="16.5">
      <c r="A311" s="26" t="s">
        <v>99</v>
      </c>
      <c r="B311" s="75" t="s">
        <v>267</v>
      </c>
      <c r="C311" s="6" t="s">
        <v>98</v>
      </c>
      <c r="D311" s="6" t="s">
        <v>10</v>
      </c>
      <c r="E311" s="6" t="s">
        <v>15</v>
      </c>
      <c r="F311" s="7">
        <v>300</v>
      </c>
      <c r="G311" s="7"/>
      <c r="H311" s="7">
        <f>F311+G311</f>
        <v>300</v>
      </c>
      <c r="I311" s="7"/>
      <c r="J311" s="7">
        <f>H311+I311</f>
        <v>300</v>
      </c>
      <c r="K311" s="7"/>
      <c r="L311" s="7">
        <f>J311+K311</f>
        <v>300</v>
      </c>
      <c r="M311" s="7"/>
      <c r="N311" s="7">
        <f>L311+M311</f>
        <v>300</v>
      </c>
      <c r="O311" s="7"/>
      <c r="P311" s="7">
        <f>N311+O311</f>
        <v>300</v>
      </c>
      <c r="Q311" s="7">
        <v>190.7</v>
      </c>
    </row>
    <row r="312" spans="1:17" s="37" customFormat="1" ht="15.75" customHeight="1">
      <c r="A312" s="25" t="s">
        <v>273</v>
      </c>
      <c r="B312" s="74" t="s">
        <v>372</v>
      </c>
      <c r="C312" s="20"/>
      <c r="D312" s="20"/>
      <c r="E312" s="20"/>
      <c r="F312" s="21">
        <f aca="true" t="shared" si="132" ref="F312:Q313">F313</f>
        <v>41.1</v>
      </c>
      <c r="G312" s="21">
        <f t="shared" si="132"/>
        <v>0</v>
      </c>
      <c r="H312" s="21">
        <f t="shared" si="132"/>
        <v>41.1</v>
      </c>
      <c r="I312" s="21">
        <f t="shared" si="132"/>
        <v>0</v>
      </c>
      <c r="J312" s="21">
        <f t="shared" si="132"/>
        <v>41.1</v>
      </c>
      <c r="K312" s="21">
        <f t="shared" si="132"/>
        <v>0</v>
      </c>
      <c r="L312" s="21">
        <f t="shared" si="132"/>
        <v>41.1</v>
      </c>
      <c r="M312" s="21">
        <f t="shared" si="132"/>
        <v>0</v>
      </c>
      <c r="N312" s="21">
        <f t="shared" si="132"/>
        <v>41.1</v>
      </c>
      <c r="O312" s="21">
        <f t="shared" si="132"/>
        <v>0</v>
      </c>
      <c r="P312" s="21">
        <f t="shared" si="132"/>
        <v>41.1</v>
      </c>
      <c r="Q312" s="21">
        <f t="shared" si="132"/>
        <v>28.4</v>
      </c>
    </row>
    <row r="313" spans="1:17" s="37" customFormat="1" ht="16.5">
      <c r="A313" s="25" t="s">
        <v>145</v>
      </c>
      <c r="B313" s="74" t="s">
        <v>268</v>
      </c>
      <c r="C313" s="20"/>
      <c r="D313" s="20"/>
      <c r="E313" s="20"/>
      <c r="F313" s="21">
        <f t="shared" si="132"/>
        <v>41.1</v>
      </c>
      <c r="G313" s="21">
        <f t="shared" si="132"/>
        <v>0</v>
      </c>
      <c r="H313" s="21">
        <f t="shared" si="132"/>
        <v>41.1</v>
      </c>
      <c r="I313" s="21">
        <f t="shared" si="132"/>
        <v>0</v>
      </c>
      <c r="J313" s="21">
        <f t="shared" si="132"/>
        <v>41.1</v>
      </c>
      <c r="K313" s="21">
        <f t="shared" si="132"/>
        <v>0</v>
      </c>
      <c r="L313" s="21">
        <f t="shared" si="132"/>
        <v>41.1</v>
      </c>
      <c r="M313" s="21">
        <f t="shared" si="132"/>
        <v>0</v>
      </c>
      <c r="N313" s="21">
        <f t="shared" si="132"/>
        <v>41.1</v>
      </c>
      <c r="O313" s="21">
        <f t="shared" si="132"/>
        <v>0</v>
      </c>
      <c r="P313" s="21">
        <f t="shared" si="132"/>
        <v>41.1</v>
      </c>
      <c r="Q313" s="21">
        <f t="shared" si="132"/>
        <v>28.4</v>
      </c>
    </row>
    <row r="314" spans="1:17" s="37" customFormat="1" ht="16.5">
      <c r="A314" s="26" t="s">
        <v>99</v>
      </c>
      <c r="B314" s="75" t="s">
        <v>268</v>
      </c>
      <c r="C314" s="6" t="s">
        <v>98</v>
      </c>
      <c r="D314" s="6" t="s">
        <v>10</v>
      </c>
      <c r="E314" s="6" t="s">
        <v>15</v>
      </c>
      <c r="F314" s="7">
        <v>41.1</v>
      </c>
      <c r="G314" s="7"/>
      <c r="H314" s="7">
        <f>F314+G314</f>
        <v>41.1</v>
      </c>
      <c r="I314" s="7"/>
      <c r="J314" s="7">
        <f>H314+I314</f>
        <v>41.1</v>
      </c>
      <c r="K314" s="7"/>
      <c r="L314" s="7">
        <f>J314+K314</f>
        <v>41.1</v>
      </c>
      <c r="M314" s="7"/>
      <c r="N314" s="7">
        <f>L314+M314</f>
        <v>41.1</v>
      </c>
      <c r="O314" s="7"/>
      <c r="P314" s="7">
        <f>N314+O314</f>
        <v>41.1</v>
      </c>
      <c r="Q314" s="7">
        <v>28.4</v>
      </c>
    </row>
    <row r="315" spans="1:17" s="37" customFormat="1" ht="33">
      <c r="A315" s="25" t="s">
        <v>326</v>
      </c>
      <c r="B315" s="74" t="s">
        <v>335</v>
      </c>
      <c r="C315" s="20"/>
      <c r="D315" s="20"/>
      <c r="E315" s="20"/>
      <c r="F315" s="21">
        <f aca="true" t="shared" si="133" ref="F315:Q315">F316</f>
        <v>214</v>
      </c>
      <c r="G315" s="21">
        <f t="shared" si="133"/>
        <v>0</v>
      </c>
      <c r="H315" s="21">
        <f t="shared" si="133"/>
        <v>214</v>
      </c>
      <c r="I315" s="21">
        <f t="shared" si="133"/>
        <v>0</v>
      </c>
      <c r="J315" s="21">
        <f t="shared" si="133"/>
        <v>214</v>
      </c>
      <c r="K315" s="21">
        <f t="shared" si="133"/>
        <v>0</v>
      </c>
      <c r="L315" s="21">
        <f t="shared" si="133"/>
        <v>214</v>
      </c>
      <c r="M315" s="21">
        <f t="shared" si="133"/>
        <v>0</v>
      </c>
      <c r="N315" s="21">
        <f t="shared" si="133"/>
        <v>214</v>
      </c>
      <c r="O315" s="21">
        <f t="shared" si="133"/>
        <v>0</v>
      </c>
      <c r="P315" s="21">
        <f t="shared" si="133"/>
        <v>214</v>
      </c>
      <c r="Q315" s="21">
        <f t="shared" si="133"/>
        <v>0</v>
      </c>
    </row>
    <row r="316" spans="1:17" s="37" customFormat="1" ht="16.5">
      <c r="A316" s="25" t="s">
        <v>145</v>
      </c>
      <c r="B316" s="74" t="s">
        <v>269</v>
      </c>
      <c r="C316" s="20"/>
      <c r="D316" s="20"/>
      <c r="E316" s="20"/>
      <c r="F316" s="21">
        <f aca="true" t="shared" si="134" ref="F316:L316">F317+F318</f>
        <v>214</v>
      </c>
      <c r="G316" s="21">
        <f t="shared" si="134"/>
        <v>0</v>
      </c>
      <c r="H316" s="21">
        <f t="shared" si="134"/>
        <v>214</v>
      </c>
      <c r="I316" s="21">
        <f t="shared" si="134"/>
        <v>0</v>
      </c>
      <c r="J316" s="21">
        <f t="shared" si="134"/>
        <v>214</v>
      </c>
      <c r="K316" s="21">
        <f t="shared" si="134"/>
        <v>0</v>
      </c>
      <c r="L316" s="21">
        <f t="shared" si="134"/>
        <v>214</v>
      </c>
      <c r="M316" s="21">
        <f>M317+M318</f>
        <v>0</v>
      </c>
      <c r="N316" s="21">
        <f>N317+N318</f>
        <v>214</v>
      </c>
      <c r="O316" s="21">
        <f>O317+O318</f>
        <v>0</v>
      </c>
      <c r="P316" s="21">
        <f>P317+P318</f>
        <v>214</v>
      </c>
      <c r="Q316" s="21">
        <f>Q317+Q318</f>
        <v>0</v>
      </c>
    </row>
    <row r="317" spans="1:17" s="37" customFormat="1" ht="16.5">
      <c r="A317" s="26" t="s">
        <v>99</v>
      </c>
      <c r="B317" s="75" t="s">
        <v>269</v>
      </c>
      <c r="C317" s="6" t="s">
        <v>98</v>
      </c>
      <c r="D317" s="6" t="s">
        <v>10</v>
      </c>
      <c r="E317" s="6" t="s">
        <v>15</v>
      </c>
      <c r="F317" s="7">
        <v>182</v>
      </c>
      <c r="G317" s="7"/>
      <c r="H317" s="7">
        <f>F317+G317</f>
        <v>182</v>
      </c>
      <c r="I317" s="7"/>
      <c r="J317" s="7">
        <f>H317+I317</f>
        <v>182</v>
      </c>
      <c r="K317" s="7"/>
      <c r="L317" s="7">
        <f>J317+K317</f>
        <v>182</v>
      </c>
      <c r="M317" s="7"/>
      <c r="N317" s="7">
        <f>L317+M317</f>
        <v>182</v>
      </c>
      <c r="O317" s="7"/>
      <c r="P317" s="7">
        <f>N317+O317</f>
        <v>182</v>
      </c>
      <c r="Q317" s="7">
        <v>0</v>
      </c>
    </row>
    <row r="318" spans="1:17" s="37" customFormat="1" ht="16.5">
      <c r="A318" s="26" t="s">
        <v>99</v>
      </c>
      <c r="B318" s="75" t="s">
        <v>269</v>
      </c>
      <c r="C318" s="6" t="s">
        <v>98</v>
      </c>
      <c r="D318" s="6" t="s">
        <v>10</v>
      </c>
      <c r="E318" s="6" t="s">
        <v>6</v>
      </c>
      <c r="F318" s="7">
        <v>32</v>
      </c>
      <c r="G318" s="7"/>
      <c r="H318" s="7">
        <f>F318+G318</f>
        <v>32</v>
      </c>
      <c r="I318" s="7"/>
      <c r="J318" s="7">
        <f>H318+I318</f>
        <v>32</v>
      </c>
      <c r="K318" s="7"/>
      <c r="L318" s="7">
        <f>J318+K318</f>
        <v>32</v>
      </c>
      <c r="M318" s="7"/>
      <c r="N318" s="7">
        <f>L318+M318</f>
        <v>32</v>
      </c>
      <c r="O318" s="7"/>
      <c r="P318" s="7">
        <f>N318+O318</f>
        <v>32</v>
      </c>
      <c r="Q318" s="7">
        <v>0</v>
      </c>
    </row>
    <row r="319" spans="1:17" s="37" customFormat="1" ht="33">
      <c r="A319" s="25" t="s">
        <v>332</v>
      </c>
      <c r="B319" s="74" t="s">
        <v>480</v>
      </c>
      <c r="C319" s="20"/>
      <c r="D319" s="20"/>
      <c r="E319" s="20"/>
      <c r="F319" s="42">
        <f aca="true" t="shared" si="135" ref="F319:Q320">F320</f>
        <v>600</v>
      </c>
      <c r="G319" s="42">
        <f t="shared" si="135"/>
        <v>0</v>
      </c>
      <c r="H319" s="42">
        <f t="shared" si="135"/>
        <v>600</v>
      </c>
      <c r="I319" s="42">
        <f t="shared" si="135"/>
        <v>0</v>
      </c>
      <c r="J319" s="42">
        <f t="shared" si="135"/>
        <v>600</v>
      </c>
      <c r="K319" s="42">
        <f t="shared" si="135"/>
        <v>0</v>
      </c>
      <c r="L319" s="42">
        <f t="shared" si="135"/>
        <v>600</v>
      </c>
      <c r="M319" s="42">
        <f t="shared" si="135"/>
        <v>0</v>
      </c>
      <c r="N319" s="42">
        <f t="shared" si="135"/>
        <v>600</v>
      </c>
      <c r="O319" s="42">
        <f t="shared" si="135"/>
        <v>0</v>
      </c>
      <c r="P319" s="42">
        <f t="shared" si="135"/>
        <v>600</v>
      </c>
      <c r="Q319" s="42">
        <f t="shared" si="135"/>
        <v>236.2</v>
      </c>
    </row>
    <row r="320" spans="1:17" s="37" customFormat="1" ht="17.25">
      <c r="A320" s="25" t="s">
        <v>145</v>
      </c>
      <c r="B320" s="74" t="s">
        <v>481</v>
      </c>
      <c r="C320" s="20"/>
      <c r="D320" s="20"/>
      <c r="E320" s="20"/>
      <c r="F320" s="21">
        <f t="shared" si="135"/>
        <v>600</v>
      </c>
      <c r="G320" s="18">
        <f t="shared" si="135"/>
        <v>0</v>
      </c>
      <c r="H320" s="21">
        <f t="shared" si="135"/>
        <v>600</v>
      </c>
      <c r="I320" s="18">
        <f t="shared" si="135"/>
        <v>0</v>
      </c>
      <c r="J320" s="21">
        <f t="shared" si="135"/>
        <v>600</v>
      </c>
      <c r="K320" s="18">
        <f t="shared" si="135"/>
        <v>0</v>
      </c>
      <c r="L320" s="21">
        <f t="shared" si="135"/>
        <v>600</v>
      </c>
      <c r="M320" s="18">
        <f t="shared" si="135"/>
        <v>0</v>
      </c>
      <c r="N320" s="21">
        <f t="shared" si="135"/>
        <v>600</v>
      </c>
      <c r="O320" s="18">
        <f t="shared" si="135"/>
        <v>0</v>
      </c>
      <c r="P320" s="21">
        <f t="shared" si="135"/>
        <v>600</v>
      </c>
      <c r="Q320" s="21">
        <f t="shared" si="135"/>
        <v>236.2</v>
      </c>
    </row>
    <row r="321" spans="1:17" ht="16.5">
      <c r="A321" s="26" t="s">
        <v>99</v>
      </c>
      <c r="B321" s="75" t="s">
        <v>481</v>
      </c>
      <c r="C321" s="6" t="s">
        <v>98</v>
      </c>
      <c r="D321" s="6" t="s">
        <v>10</v>
      </c>
      <c r="E321" s="6" t="s">
        <v>10</v>
      </c>
      <c r="F321" s="7">
        <v>600</v>
      </c>
      <c r="G321" s="7"/>
      <c r="H321" s="7">
        <f>F321+G321</f>
        <v>600</v>
      </c>
      <c r="I321" s="7"/>
      <c r="J321" s="7">
        <f>H321+I321</f>
        <v>600</v>
      </c>
      <c r="K321" s="7"/>
      <c r="L321" s="7">
        <f>J321+K321</f>
        <v>600</v>
      </c>
      <c r="M321" s="7"/>
      <c r="N321" s="7">
        <f>L321+M321</f>
        <v>600</v>
      </c>
      <c r="O321" s="7"/>
      <c r="P321" s="7">
        <f>N321+O321</f>
        <v>600</v>
      </c>
      <c r="Q321" s="7">
        <v>236.2</v>
      </c>
    </row>
    <row r="322" spans="1:17" ht="33">
      <c r="A322" s="25" t="s">
        <v>274</v>
      </c>
      <c r="B322" s="74" t="s">
        <v>333</v>
      </c>
      <c r="C322" s="20"/>
      <c r="D322" s="20"/>
      <c r="E322" s="20"/>
      <c r="F322" s="21">
        <f aca="true" t="shared" si="136" ref="F322:Q322">F323</f>
        <v>170</v>
      </c>
      <c r="G322" s="21">
        <f t="shared" si="136"/>
        <v>21.9</v>
      </c>
      <c r="H322" s="21">
        <f t="shared" si="136"/>
        <v>191.9</v>
      </c>
      <c r="I322" s="21">
        <f t="shared" si="136"/>
        <v>0</v>
      </c>
      <c r="J322" s="21">
        <f t="shared" si="136"/>
        <v>191.9</v>
      </c>
      <c r="K322" s="21">
        <f t="shared" si="136"/>
        <v>0</v>
      </c>
      <c r="L322" s="21">
        <f t="shared" si="136"/>
        <v>191.9</v>
      </c>
      <c r="M322" s="21">
        <f t="shared" si="136"/>
        <v>0</v>
      </c>
      <c r="N322" s="21">
        <f t="shared" si="136"/>
        <v>191.9</v>
      </c>
      <c r="O322" s="21">
        <f t="shared" si="136"/>
        <v>0</v>
      </c>
      <c r="P322" s="21">
        <f t="shared" si="136"/>
        <v>191.9</v>
      </c>
      <c r="Q322" s="21">
        <f t="shared" si="136"/>
        <v>113.60000000000001</v>
      </c>
    </row>
    <row r="323" spans="1:17" ht="16.5">
      <c r="A323" s="25" t="s">
        <v>145</v>
      </c>
      <c r="B323" s="74" t="s">
        <v>334</v>
      </c>
      <c r="C323" s="20"/>
      <c r="D323" s="20"/>
      <c r="E323" s="20"/>
      <c r="F323" s="21">
        <f aca="true" t="shared" si="137" ref="F323:L323">F324+F325</f>
        <v>170</v>
      </c>
      <c r="G323" s="21">
        <f t="shared" si="137"/>
        <v>21.9</v>
      </c>
      <c r="H323" s="21">
        <f t="shared" si="137"/>
        <v>191.9</v>
      </c>
      <c r="I323" s="21">
        <f t="shared" si="137"/>
        <v>0</v>
      </c>
      <c r="J323" s="21">
        <f t="shared" si="137"/>
        <v>191.9</v>
      </c>
      <c r="K323" s="21">
        <f t="shared" si="137"/>
        <v>0</v>
      </c>
      <c r="L323" s="21">
        <f t="shared" si="137"/>
        <v>191.9</v>
      </c>
      <c r="M323" s="21">
        <f>M324+M325</f>
        <v>0</v>
      </c>
      <c r="N323" s="21">
        <f>N324+N325</f>
        <v>191.9</v>
      </c>
      <c r="O323" s="21">
        <f>O324+O325</f>
        <v>0</v>
      </c>
      <c r="P323" s="21">
        <f>P324+P325</f>
        <v>191.9</v>
      </c>
      <c r="Q323" s="21">
        <f>Q324+Q325</f>
        <v>113.60000000000001</v>
      </c>
    </row>
    <row r="324" spans="1:17" ht="16.5">
      <c r="A324" s="26" t="s">
        <v>99</v>
      </c>
      <c r="B324" s="75" t="s">
        <v>334</v>
      </c>
      <c r="C324" s="6" t="s">
        <v>98</v>
      </c>
      <c r="D324" s="6" t="s">
        <v>10</v>
      </c>
      <c r="E324" s="6" t="s">
        <v>15</v>
      </c>
      <c r="F324" s="7">
        <v>70</v>
      </c>
      <c r="G324" s="7">
        <v>21.9</v>
      </c>
      <c r="H324" s="7">
        <f>F324+G324</f>
        <v>91.9</v>
      </c>
      <c r="I324" s="7"/>
      <c r="J324" s="7">
        <f>H324+I324</f>
        <v>91.9</v>
      </c>
      <c r="K324" s="7"/>
      <c r="L324" s="7">
        <f>J324+K324</f>
        <v>91.9</v>
      </c>
      <c r="M324" s="7"/>
      <c r="N324" s="7">
        <f>L324+M324</f>
        <v>91.9</v>
      </c>
      <c r="O324" s="7"/>
      <c r="P324" s="7">
        <f>N324+O324</f>
        <v>91.9</v>
      </c>
      <c r="Q324" s="7">
        <v>44.7</v>
      </c>
    </row>
    <row r="325" spans="1:17" s="37" customFormat="1" ht="16.5">
      <c r="A325" s="26" t="s">
        <v>99</v>
      </c>
      <c r="B325" s="75" t="s">
        <v>334</v>
      </c>
      <c r="C325" s="6" t="s">
        <v>98</v>
      </c>
      <c r="D325" s="6" t="s">
        <v>10</v>
      </c>
      <c r="E325" s="6" t="s">
        <v>8</v>
      </c>
      <c r="F325" s="7">
        <v>100</v>
      </c>
      <c r="G325" s="7"/>
      <c r="H325" s="7">
        <f>F325+G325</f>
        <v>100</v>
      </c>
      <c r="I325" s="7"/>
      <c r="J325" s="7">
        <f>H325+I325</f>
        <v>100</v>
      </c>
      <c r="K325" s="7"/>
      <c r="L325" s="7">
        <f>J325+K325</f>
        <v>100</v>
      </c>
      <c r="M325" s="7"/>
      <c r="N325" s="7">
        <f>L325+M325</f>
        <v>100</v>
      </c>
      <c r="O325" s="7"/>
      <c r="P325" s="7">
        <f>N325+O325</f>
        <v>100</v>
      </c>
      <c r="Q325" s="7">
        <v>68.9</v>
      </c>
    </row>
    <row r="326" spans="1:17" s="37" customFormat="1" ht="17.25">
      <c r="A326" s="24" t="s">
        <v>157</v>
      </c>
      <c r="B326" s="17" t="s">
        <v>209</v>
      </c>
      <c r="C326" s="17"/>
      <c r="D326" s="17"/>
      <c r="E326" s="17"/>
      <c r="F326" s="18">
        <f aca="true" t="shared" si="138" ref="F326:Q327">F327</f>
        <v>20</v>
      </c>
      <c r="G326" s="18">
        <f t="shared" si="138"/>
        <v>0</v>
      </c>
      <c r="H326" s="18">
        <f t="shared" si="138"/>
        <v>20</v>
      </c>
      <c r="I326" s="18">
        <f t="shared" si="138"/>
        <v>0</v>
      </c>
      <c r="J326" s="18">
        <f t="shared" si="138"/>
        <v>20</v>
      </c>
      <c r="K326" s="18">
        <f t="shared" si="138"/>
        <v>0</v>
      </c>
      <c r="L326" s="18">
        <f t="shared" si="138"/>
        <v>20</v>
      </c>
      <c r="M326" s="18">
        <f t="shared" si="138"/>
        <v>0</v>
      </c>
      <c r="N326" s="18">
        <f t="shared" si="138"/>
        <v>20</v>
      </c>
      <c r="O326" s="18">
        <f t="shared" si="138"/>
        <v>0</v>
      </c>
      <c r="P326" s="18">
        <f t="shared" si="138"/>
        <v>20</v>
      </c>
      <c r="Q326" s="18">
        <f t="shared" si="138"/>
        <v>6.4</v>
      </c>
    </row>
    <row r="327" spans="1:17" s="37" customFormat="1" ht="16.5">
      <c r="A327" s="25" t="s">
        <v>145</v>
      </c>
      <c r="B327" s="20" t="s">
        <v>210</v>
      </c>
      <c r="C327" s="20"/>
      <c r="D327" s="20"/>
      <c r="E327" s="20"/>
      <c r="F327" s="42">
        <f t="shared" si="138"/>
        <v>20</v>
      </c>
      <c r="G327" s="42">
        <f t="shared" si="138"/>
        <v>0</v>
      </c>
      <c r="H327" s="42">
        <f t="shared" si="138"/>
        <v>20</v>
      </c>
      <c r="I327" s="42">
        <f t="shared" si="138"/>
        <v>0</v>
      </c>
      <c r="J327" s="42">
        <f t="shared" si="138"/>
        <v>20</v>
      </c>
      <c r="K327" s="42">
        <f t="shared" si="138"/>
        <v>0</v>
      </c>
      <c r="L327" s="42">
        <f t="shared" si="138"/>
        <v>20</v>
      </c>
      <c r="M327" s="42">
        <f t="shared" si="138"/>
        <v>0</v>
      </c>
      <c r="N327" s="42">
        <f t="shared" si="138"/>
        <v>20</v>
      </c>
      <c r="O327" s="42">
        <f t="shared" si="138"/>
        <v>0</v>
      </c>
      <c r="P327" s="42">
        <f t="shared" si="138"/>
        <v>20</v>
      </c>
      <c r="Q327" s="42">
        <f t="shared" si="138"/>
        <v>6.4</v>
      </c>
    </row>
    <row r="328" spans="1:17" s="37" customFormat="1" ht="33">
      <c r="A328" s="121" t="s">
        <v>259</v>
      </c>
      <c r="B328" s="6" t="s">
        <v>210</v>
      </c>
      <c r="C328" s="6" t="s">
        <v>95</v>
      </c>
      <c r="D328" s="6" t="s">
        <v>10</v>
      </c>
      <c r="E328" s="6" t="s">
        <v>10</v>
      </c>
      <c r="F328" s="7">
        <v>20</v>
      </c>
      <c r="G328" s="7"/>
      <c r="H328" s="7">
        <f>F328+G328</f>
        <v>20</v>
      </c>
      <c r="I328" s="7"/>
      <c r="J328" s="7">
        <f>H328+I328</f>
        <v>20</v>
      </c>
      <c r="K328" s="7"/>
      <c r="L328" s="7">
        <f>J328+K328</f>
        <v>20</v>
      </c>
      <c r="M328" s="7"/>
      <c r="N328" s="7">
        <f>L328+M328</f>
        <v>20</v>
      </c>
      <c r="O328" s="7"/>
      <c r="P328" s="7">
        <f>N328+O328</f>
        <v>20</v>
      </c>
      <c r="Q328" s="7">
        <v>6.4</v>
      </c>
    </row>
    <row r="329" spans="1:17" s="37" customFormat="1" ht="49.5">
      <c r="A329" s="27" t="s">
        <v>320</v>
      </c>
      <c r="B329" s="13" t="s">
        <v>211</v>
      </c>
      <c r="C329" s="13"/>
      <c r="D329" s="13"/>
      <c r="E329" s="13"/>
      <c r="F329" s="14">
        <f aca="true" t="shared" si="139" ref="F329:Q329">F330</f>
        <v>20</v>
      </c>
      <c r="G329" s="14">
        <f t="shared" si="139"/>
        <v>0</v>
      </c>
      <c r="H329" s="14">
        <f t="shared" si="139"/>
        <v>20</v>
      </c>
      <c r="I329" s="14">
        <f t="shared" si="139"/>
        <v>0</v>
      </c>
      <c r="J329" s="14">
        <f t="shared" si="139"/>
        <v>20</v>
      </c>
      <c r="K329" s="14">
        <f t="shared" si="139"/>
        <v>0</v>
      </c>
      <c r="L329" s="14">
        <f t="shared" si="139"/>
        <v>20</v>
      </c>
      <c r="M329" s="14">
        <f t="shared" si="139"/>
        <v>0</v>
      </c>
      <c r="N329" s="14">
        <f t="shared" si="139"/>
        <v>20</v>
      </c>
      <c r="O329" s="14">
        <f t="shared" si="139"/>
        <v>0</v>
      </c>
      <c r="P329" s="14">
        <f t="shared" si="139"/>
        <v>20</v>
      </c>
      <c r="Q329" s="14">
        <f t="shared" si="139"/>
        <v>9.8</v>
      </c>
    </row>
    <row r="330" spans="1:17" s="37" customFormat="1" ht="16.5">
      <c r="A330" s="25" t="s">
        <v>145</v>
      </c>
      <c r="B330" s="20" t="s">
        <v>212</v>
      </c>
      <c r="C330" s="20"/>
      <c r="D330" s="20"/>
      <c r="E330" s="20"/>
      <c r="F330" s="21">
        <f aca="true" t="shared" si="140" ref="F330:L330">F331+F332</f>
        <v>20</v>
      </c>
      <c r="G330" s="21">
        <f t="shared" si="140"/>
        <v>0</v>
      </c>
      <c r="H330" s="21">
        <f t="shared" si="140"/>
        <v>20</v>
      </c>
      <c r="I330" s="21">
        <f t="shared" si="140"/>
        <v>0</v>
      </c>
      <c r="J330" s="21">
        <f t="shared" si="140"/>
        <v>20</v>
      </c>
      <c r="K330" s="21">
        <f t="shared" si="140"/>
        <v>0</v>
      </c>
      <c r="L330" s="21">
        <f t="shared" si="140"/>
        <v>20</v>
      </c>
      <c r="M330" s="21">
        <f>M331+M332</f>
        <v>0</v>
      </c>
      <c r="N330" s="21">
        <f>N331+N332</f>
        <v>20</v>
      </c>
      <c r="O330" s="21">
        <f>O331+O332</f>
        <v>0</v>
      </c>
      <c r="P330" s="21">
        <f>P331+P332</f>
        <v>20</v>
      </c>
      <c r="Q330" s="21">
        <f>Q331+Q332</f>
        <v>9.8</v>
      </c>
    </row>
    <row r="331" spans="1:17" s="37" customFormat="1" ht="51" customHeight="1" hidden="1">
      <c r="A331" s="107" t="s">
        <v>112</v>
      </c>
      <c r="B331" s="6" t="s">
        <v>212</v>
      </c>
      <c r="C331" s="6" t="s">
        <v>94</v>
      </c>
      <c r="D331" s="6" t="s">
        <v>7</v>
      </c>
      <c r="E331" s="6" t="s">
        <v>12</v>
      </c>
      <c r="F331" s="7"/>
      <c r="G331" s="7"/>
      <c r="H331" s="7">
        <f>F331+G331</f>
        <v>0</v>
      </c>
      <c r="I331" s="7"/>
      <c r="J331" s="7">
        <f>H331+I331</f>
        <v>0</v>
      </c>
      <c r="K331" s="7"/>
      <c r="L331" s="7">
        <f>J331+K331</f>
        <v>0</v>
      </c>
      <c r="M331" s="7"/>
      <c r="N331" s="7">
        <f>L331+M331</f>
        <v>0</v>
      </c>
      <c r="O331" s="7"/>
      <c r="P331" s="7">
        <f>N331+O331</f>
        <v>0</v>
      </c>
      <c r="Q331" s="7">
        <f>O331+P331</f>
        <v>0</v>
      </c>
    </row>
    <row r="332" spans="1:17" s="37" customFormat="1" ht="33">
      <c r="A332" s="121" t="s">
        <v>259</v>
      </c>
      <c r="B332" s="6" t="s">
        <v>212</v>
      </c>
      <c r="C332" s="6" t="s">
        <v>95</v>
      </c>
      <c r="D332" s="6" t="s">
        <v>7</v>
      </c>
      <c r="E332" s="6" t="s">
        <v>12</v>
      </c>
      <c r="F332" s="7">
        <v>20</v>
      </c>
      <c r="G332" s="7"/>
      <c r="H332" s="7">
        <f>F332+G332</f>
        <v>20</v>
      </c>
      <c r="I332" s="7"/>
      <c r="J332" s="7">
        <f>H332+I332</f>
        <v>20</v>
      </c>
      <c r="K332" s="7"/>
      <c r="L332" s="7">
        <f>J332+K332</f>
        <v>20</v>
      </c>
      <c r="M332" s="7"/>
      <c r="N332" s="7">
        <f>L332+M332</f>
        <v>20</v>
      </c>
      <c r="O332" s="7"/>
      <c r="P332" s="7">
        <f>N332+O332</f>
        <v>20</v>
      </c>
      <c r="Q332" s="7">
        <v>9.8</v>
      </c>
    </row>
    <row r="333" spans="1:17" s="37" customFormat="1" ht="53.25" customHeight="1">
      <c r="A333" s="27" t="s">
        <v>360</v>
      </c>
      <c r="B333" s="13" t="s">
        <v>215</v>
      </c>
      <c r="C333" s="13"/>
      <c r="D333" s="13"/>
      <c r="E333" s="13"/>
      <c r="F333" s="14">
        <f aca="true" t="shared" si="141" ref="F333:Q334">F334</f>
        <v>10</v>
      </c>
      <c r="G333" s="14">
        <f t="shared" si="141"/>
        <v>0</v>
      </c>
      <c r="H333" s="14">
        <f t="shared" si="141"/>
        <v>10</v>
      </c>
      <c r="I333" s="14">
        <f t="shared" si="141"/>
        <v>0</v>
      </c>
      <c r="J333" s="14">
        <f t="shared" si="141"/>
        <v>10</v>
      </c>
      <c r="K333" s="14">
        <f t="shared" si="141"/>
        <v>0</v>
      </c>
      <c r="L333" s="14">
        <f t="shared" si="141"/>
        <v>10</v>
      </c>
      <c r="M333" s="14">
        <f t="shared" si="141"/>
        <v>0</v>
      </c>
      <c r="N333" s="14">
        <f t="shared" si="141"/>
        <v>10</v>
      </c>
      <c r="O333" s="14">
        <f t="shared" si="141"/>
        <v>0</v>
      </c>
      <c r="P333" s="14">
        <f t="shared" si="141"/>
        <v>10</v>
      </c>
      <c r="Q333" s="14">
        <f t="shared" si="141"/>
        <v>10</v>
      </c>
    </row>
    <row r="334" spans="1:17" s="37" customFormat="1" ht="16.5">
      <c r="A334" s="25" t="s">
        <v>145</v>
      </c>
      <c r="B334" s="20" t="s">
        <v>216</v>
      </c>
      <c r="C334" s="20"/>
      <c r="D334" s="20"/>
      <c r="E334" s="20"/>
      <c r="F334" s="42">
        <f t="shared" si="141"/>
        <v>10</v>
      </c>
      <c r="G334" s="42">
        <f t="shared" si="141"/>
        <v>0</v>
      </c>
      <c r="H334" s="42">
        <f t="shared" si="141"/>
        <v>10</v>
      </c>
      <c r="I334" s="42">
        <f t="shared" si="141"/>
        <v>0</v>
      </c>
      <c r="J334" s="42">
        <f t="shared" si="141"/>
        <v>10</v>
      </c>
      <c r="K334" s="42">
        <f t="shared" si="141"/>
        <v>0</v>
      </c>
      <c r="L334" s="42">
        <f t="shared" si="141"/>
        <v>10</v>
      </c>
      <c r="M334" s="42">
        <f t="shared" si="141"/>
        <v>0</v>
      </c>
      <c r="N334" s="42">
        <f t="shared" si="141"/>
        <v>10</v>
      </c>
      <c r="O334" s="42">
        <f t="shared" si="141"/>
        <v>0</v>
      </c>
      <c r="P334" s="42">
        <f t="shared" si="141"/>
        <v>10</v>
      </c>
      <c r="Q334" s="42">
        <f t="shared" si="141"/>
        <v>10</v>
      </c>
    </row>
    <row r="335" spans="1:17" s="37" customFormat="1" ht="33">
      <c r="A335" s="121" t="s">
        <v>259</v>
      </c>
      <c r="B335" s="6" t="s">
        <v>216</v>
      </c>
      <c r="C335" s="6" t="s">
        <v>95</v>
      </c>
      <c r="D335" s="6" t="s">
        <v>10</v>
      </c>
      <c r="E335" s="6" t="s">
        <v>10</v>
      </c>
      <c r="F335" s="7">
        <v>10</v>
      </c>
      <c r="G335" s="7"/>
      <c r="H335" s="7">
        <f>F335+G335</f>
        <v>10</v>
      </c>
      <c r="I335" s="7"/>
      <c r="J335" s="7">
        <f>H335+I335</f>
        <v>10</v>
      </c>
      <c r="K335" s="7"/>
      <c r="L335" s="7">
        <f>J335+K335</f>
        <v>10</v>
      </c>
      <c r="M335" s="7"/>
      <c r="N335" s="7">
        <f>L335+M335</f>
        <v>10</v>
      </c>
      <c r="O335" s="7"/>
      <c r="P335" s="7">
        <f>N335+O335</f>
        <v>10</v>
      </c>
      <c r="Q335" s="7">
        <f>O335+P335</f>
        <v>10</v>
      </c>
    </row>
    <row r="336" spans="1:17" s="37" customFormat="1" ht="49.5">
      <c r="A336" s="27" t="s">
        <v>321</v>
      </c>
      <c r="B336" s="72" t="s">
        <v>217</v>
      </c>
      <c r="C336" s="13"/>
      <c r="D336" s="13"/>
      <c r="E336" s="13"/>
      <c r="F336" s="14">
        <f>F339+F337+F347+F343</f>
        <v>13390.2</v>
      </c>
      <c r="G336" s="14">
        <f>G339+G337+G347+G343</f>
        <v>122.39999999999964</v>
      </c>
      <c r="H336" s="14">
        <f aca="true" t="shared" si="142" ref="H336:N336">H339+H337+H347+H343+H341+H345</f>
        <v>13512.599999999999</v>
      </c>
      <c r="I336" s="14">
        <f t="shared" si="142"/>
        <v>2940</v>
      </c>
      <c r="J336" s="14">
        <f t="shared" si="142"/>
        <v>16452.6</v>
      </c>
      <c r="K336" s="14">
        <f t="shared" si="142"/>
        <v>0</v>
      </c>
      <c r="L336" s="14">
        <f t="shared" si="142"/>
        <v>16452.6</v>
      </c>
      <c r="M336" s="14">
        <f t="shared" si="142"/>
        <v>2261.2</v>
      </c>
      <c r="N336" s="14">
        <f t="shared" si="142"/>
        <v>18713.8</v>
      </c>
      <c r="O336" s="14">
        <f>O339+O337+O347+O343+O341+O345</f>
        <v>0</v>
      </c>
      <c r="P336" s="14">
        <f>P339+P337+P347+P343+P341+P345</f>
        <v>18713.8</v>
      </c>
      <c r="Q336" s="14">
        <f>Q339+Q337+Q347+Q343+Q341+Q345</f>
        <v>12053.3</v>
      </c>
    </row>
    <row r="337" spans="1:17" s="37" customFormat="1" ht="17.25" hidden="1">
      <c r="A337" s="25" t="s">
        <v>129</v>
      </c>
      <c r="B337" s="74" t="s">
        <v>336</v>
      </c>
      <c r="C337" s="20"/>
      <c r="D337" s="20"/>
      <c r="E337" s="20"/>
      <c r="F337" s="42">
        <f aca="true" t="shared" si="143" ref="F337:Q337">F338</f>
        <v>8083.4</v>
      </c>
      <c r="G337" s="137">
        <f t="shared" si="143"/>
        <v>-8083.4</v>
      </c>
      <c r="H337" s="42">
        <f t="shared" si="143"/>
        <v>0</v>
      </c>
      <c r="I337" s="137">
        <f t="shared" si="143"/>
        <v>0</v>
      </c>
      <c r="J337" s="42">
        <f t="shared" si="143"/>
        <v>0</v>
      </c>
      <c r="K337" s="137">
        <f t="shared" si="143"/>
        <v>0</v>
      </c>
      <c r="L337" s="42">
        <f t="shared" si="143"/>
        <v>0</v>
      </c>
      <c r="M337" s="137">
        <f t="shared" si="143"/>
        <v>0</v>
      </c>
      <c r="N337" s="42">
        <f t="shared" si="143"/>
        <v>0</v>
      </c>
      <c r="O337" s="137">
        <f t="shared" si="143"/>
        <v>0</v>
      </c>
      <c r="P337" s="42">
        <f t="shared" si="143"/>
        <v>0</v>
      </c>
      <c r="Q337" s="42">
        <f t="shared" si="143"/>
        <v>0</v>
      </c>
    </row>
    <row r="338" spans="1:17" ht="16.5" hidden="1">
      <c r="A338" s="26" t="s">
        <v>99</v>
      </c>
      <c r="B338" s="75" t="s">
        <v>336</v>
      </c>
      <c r="C338" s="6" t="s">
        <v>98</v>
      </c>
      <c r="D338" s="6" t="s">
        <v>10</v>
      </c>
      <c r="E338" s="6" t="s">
        <v>6</v>
      </c>
      <c r="F338" s="7">
        <v>8083.4</v>
      </c>
      <c r="G338" s="7">
        <v>-8083.4</v>
      </c>
      <c r="H338" s="7">
        <f>F338+G338</f>
        <v>0</v>
      </c>
      <c r="I338" s="7"/>
      <c r="J338" s="7">
        <f>H338+I338</f>
        <v>0</v>
      </c>
      <c r="K338" s="7"/>
      <c r="L338" s="7">
        <f>J338+K338</f>
        <v>0</v>
      </c>
      <c r="M338" s="7"/>
      <c r="N338" s="7">
        <f>L338+M338</f>
        <v>0</v>
      </c>
      <c r="O338" s="7"/>
      <c r="P338" s="7">
        <f>N338+O338</f>
        <v>0</v>
      </c>
      <c r="Q338" s="7">
        <f>O338+P338</f>
        <v>0</v>
      </c>
    </row>
    <row r="339" spans="1:17" ht="16.5">
      <c r="A339" s="25" t="s">
        <v>431</v>
      </c>
      <c r="B339" s="74" t="s">
        <v>429</v>
      </c>
      <c r="C339" s="20"/>
      <c r="D339" s="20"/>
      <c r="E339" s="20"/>
      <c r="F339" s="42">
        <f aca="true" t="shared" si="144" ref="F339:Q339">F340</f>
        <v>5074.8</v>
      </c>
      <c r="G339" s="114">
        <f t="shared" si="144"/>
        <v>0</v>
      </c>
      <c r="H339" s="42">
        <f t="shared" si="144"/>
        <v>5074.8</v>
      </c>
      <c r="I339" s="114">
        <f t="shared" si="144"/>
        <v>0</v>
      </c>
      <c r="J339" s="42">
        <f t="shared" si="144"/>
        <v>5074.8</v>
      </c>
      <c r="K339" s="114">
        <f t="shared" si="144"/>
        <v>0</v>
      </c>
      <c r="L339" s="42">
        <f t="shared" si="144"/>
        <v>5074.8</v>
      </c>
      <c r="M339" s="114">
        <f t="shared" si="144"/>
        <v>0</v>
      </c>
      <c r="N339" s="42">
        <f t="shared" si="144"/>
        <v>5074.8</v>
      </c>
      <c r="O339" s="114">
        <f t="shared" si="144"/>
        <v>0</v>
      </c>
      <c r="P339" s="42">
        <f t="shared" si="144"/>
        <v>5074.8</v>
      </c>
      <c r="Q339" s="42">
        <f t="shared" si="144"/>
        <v>4306</v>
      </c>
    </row>
    <row r="340" spans="1:17" ht="16.5">
      <c r="A340" s="26" t="s">
        <v>99</v>
      </c>
      <c r="B340" s="75" t="s">
        <v>429</v>
      </c>
      <c r="C340" s="6" t="s">
        <v>98</v>
      </c>
      <c r="D340" s="6" t="s">
        <v>66</v>
      </c>
      <c r="E340" s="6" t="s">
        <v>5</v>
      </c>
      <c r="F340" s="7">
        <v>5074.8</v>
      </c>
      <c r="G340" s="7"/>
      <c r="H340" s="7">
        <f>F340+G340</f>
        <v>5074.8</v>
      </c>
      <c r="I340" s="7"/>
      <c r="J340" s="7">
        <f>H340+I340</f>
        <v>5074.8</v>
      </c>
      <c r="K340" s="7"/>
      <c r="L340" s="7">
        <f>J340+K340</f>
        <v>5074.8</v>
      </c>
      <c r="M340" s="7"/>
      <c r="N340" s="7">
        <f>L340+M340</f>
        <v>5074.8</v>
      </c>
      <c r="O340" s="7"/>
      <c r="P340" s="7">
        <f>N340+O340</f>
        <v>5074.8</v>
      </c>
      <c r="Q340" s="7">
        <v>4306</v>
      </c>
    </row>
    <row r="341" spans="1:17" ht="49.5">
      <c r="A341" s="25" t="s">
        <v>447</v>
      </c>
      <c r="B341" s="74" t="s">
        <v>490</v>
      </c>
      <c r="C341" s="20"/>
      <c r="D341" s="20"/>
      <c r="E341" s="20"/>
      <c r="F341" s="7"/>
      <c r="G341" s="142"/>
      <c r="H341" s="42">
        <f aca="true" t="shared" si="145" ref="H341:Q341">H342</f>
        <v>0</v>
      </c>
      <c r="I341" s="114">
        <f t="shared" si="145"/>
        <v>990</v>
      </c>
      <c r="J341" s="42">
        <f t="shared" si="145"/>
        <v>990</v>
      </c>
      <c r="K341" s="114">
        <f t="shared" si="145"/>
        <v>0</v>
      </c>
      <c r="L341" s="42">
        <f t="shared" si="145"/>
        <v>990</v>
      </c>
      <c r="M341" s="114">
        <f t="shared" si="145"/>
        <v>527.1</v>
      </c>
      <c r="N341" s="42">
        <f t="shared" si="145"/>
        <v>1517.1</v>
      </c>
      <c r="O341" s="114">
        <f t="shared" si="145"/>
        <v>0</v>
      </c>
      <c r="P341" s="42">
        <f t="shared" si="145"/>
        <v>1517.1</v>
      </c>
      <c r="Q341" s="42">
        <f t="shared" si="145"/>
        <v>663.2</v>
      </c>
    </row>
    <row r="342" spans="1:17" ht="16.5">
      <c r="A342" s="26" t="s">
        <v>99</v>
      </c>
      <c r="B342" s="75" t="s">
        <v>490</v>
      </c>
      <c r="C342" s="6" t="s">
        <v>98</v>
      </c>
      <c r="D342" s="6" t="s">
        <v>66</v>
      </c>
      <c r="E342" s="6" t="s">
        <v>5</v>
      </c>
      <c r="F342" s="7"/>
      <c r="G342" s="142"/>
      <c r="H342" s="7">
        <f>F342+G342</f>
        <v>0</v>
      </c>
      <c r="I342" s="7">
        <v>990</v>
      </c>
      <c r="J342" s="7">
        <f>H342+I342</f>
        <v>990</v>
      </c>
      <c r="K342" s="7"/>
      <c r="L342" s="7">
        <f>J342+K342</f>
        <v>990</v>
      </c>
      <c r="M342" s="7">
        <v>527.1</v>
      </c>
      <c r="N342" s="7">
        <f>L342+M342</f>
        <v>1517.1</v>
      </c>
      <c r="O342" s="7"/>
      <c r="P342" s="7">
        <f>N342+O342</f>
        <v>1517.1</v>
      </c>
      <c r="Q342" s="7">
        <v>663.2</v>
      </c>
    </row>
    <row r="343" spans="1:17" ht="16.5">
      <c r="A343" s="25" t="s">
        <v>437</v>
      </c>
      <c r="B343" s="74" t="s">
        <v>436</v>
      </c>
      <c r="C343" s="20"/>
      <c r="D343" s="20"/>
      <c r="E343" s="20"/>
      <c r="F343" s="42">
        <f aca="true" t="shared" si="146" ref="F343:Q343">F344</f>
        <v>0</v>
      </c>
      <c r="G343" s="114">
        <f t="shared" si="146"/>
        <v>8083.4</v>
      </c>
      <c r="H343" s="42">
        <f t="shared" si="146"/>
        <v>8083.4</v>
      </c>
      <c r="I343" s="114">
        <f t="shared" si="146"/>
        <v>0</v>
      </c>
      <c r="J343" s="42">
        <f t="shared" si="146"/>
        <v>8083.4</v>
      </c>
      <c r="K343" s="114">
        <f t="shared" si="146"/>
        <v>0</v>
      </c>
      <c r="L343" s="42">
        <f t="shared" si="146"/>
        <v>8083.4</v>
      </c>
      <c r="M343" s="114">
        <f t="shared" si="146"/>
        <v>0</v>
      </c>
      <c r="N343" s="42">
        <f t="shared" si="146"/>
        <v>8083.4</v>
      </c>
      <c r="O343" s="114">
        <f t="shared" si="146"/>
        <v>0</v>
      </c>
      <c r="P343" s="42">
        <f t="shared" si="146"/>
        <v>8083.4</v>
      </c>
      <c r="Q343" s="42">
        <f t="shared" si="146"/>
        <v>4669</v>
      </c>
    </row>
    <row r="344" spans="1:17" ht="16.5">
      <c r="A344" s="26" t="s">
        <v>99</v>
      </c>
      <c r="B344" s="75" t="s">
        <v>436</v>
      </c>
      <c r="C344" s="6" t="s">
        <v>98</v>
      </c>
      <c r="D344" s="6" t="s">
        <v>66</v>
      </c>
      <c r="E344" s="6" t="s">
        <v>15</v>
      </c>
      <c r="F344" s="7">
        <v>0</v>
      </c>
      <c r="G344" s="7">
        <v>8083.4</v>
      </c>
      <c r="H344" s="7">
        <f>F344+G344</f>
        <v>8083.4</v>
      </c>
      <c r="I344" s="7"/>
      <c r="J344" s="7">
        <f>H344+I344</f>
        <v>8083.4</v>
      </c>
      <c r="K344" s="7"/>
      <c r="L344" s="7">
        <f>J344+K344</f>
        <v>8083.4</v>
      </c>
      <c r="M344" s="7"/>
      <c r="N344" s="7">
        <f>L344+M344</f>
        <v>8083.4</v>
      </c>
      <c r="O344" s="7"/>
      <c r="P344" s="7">
        <f>N344+O344</f>
        <v>8083.4</v>
      </c>
      <c r="Q344" s="7">
        <v>4669</v>
      </c>
    </row>
    <row r="345" spans="1:17" ht="49.5">
      <c r="A345" s="25" t="s">
        <v>447</v>
      </c>
      <c r="B345" s="74" t="s">
        <v>489</v>
      </c>
      <c r="C345" s="20"/>
      <c r="D345" s="20"/>
      <c r="E345" s="20"/>
      <c r="F345" s="7"/>
      <c r="G345" s="7"/>
      <c r="H345" s="42">
        <f aca="true" t="shared" si="147" ref="H345:Q345">H346</f>
        <v>0</v>
      </c>
      <c r="I345" s="114">
        <f t="shared" si="147"/>
        <v>1600</v>
      </c>
      <c r="J345" s="42">
        <f t="shared" si="147"/>
        <v>1600</v>
      </c>
      <c r="K345" s="114">
        <f t="shared" si="147"/>
        <v>0</v>
      </c>
      <c r="L345" s="42">
        <f t="shared" si="147"/>
        <v>1600</v>
      </c>
      <c r="M345" s="114">
        <f t="shared" si="147"/>
        <v>1734.1</v>
      </c>
      <c r="N345" s="42">
        <f t="shared" si="147"/>
        <v>3334.1</v>
      </c>
      <c r="O345" s="114">
        <f t="shared" si="147"/>
        <v>0</v>
      </c>
      <c r="P345" s="42">
        <f t="shared" si="147"/>
        <v>3334.1</v>
      </c>
      <c r="Q345" s="42">
        <f t="shared" si="147"/>
        <v>2145.8</v>
      </c>
    </row>
    <row r="346" spans="1:17" ht="16.5">
      <c r="A346" s="26" t="s">
        <v>99</v>
      </c>
      <c r="B346" s="75" t="s">
        <v>489</v>
      </c>
      <c r="C346" s="6" t="s">
        <v>98</v>
      </c>
      <c r="D346" s="6" t="s">
        <v>66</v>
      </c>
      <c r="E346" s="6" t="s">
        <v>15</v>
      </c>
      <c r="F346" s="7"/>
      <c r="G346" s="7"/>
      <c r="H346" s="7">
        <f>F346+G346</f>
        <v>0</v>
      </c>
      <c r="I346" s="7">
        <v>1600</v>
      </c>
      <c r="J346" s="7">
        <f>H346+I346</f>
        <v>1600</v>
      </c>
      <c r="K346" s="7"/>
      <c r="L346" s="7">
        <f>J346+K346</f>
        <v>1600</v>
      </c>
      <c r="M346" s="7">
        <v>1734.1</v>
      </c>
      <c r="N346" s="7">
        <f>L346+M346</f>
        <v>3334.1</v>
      </c>
      <c r="O346" s="7"/>
      <c r="P346" s="7">
        <f>N346+O346</f>
        <v>3334.1</v>
      </c>
      <c r="Q346" s="7">
        <v>2145.8</v>
      </c>
    </row>
    <row r="347" spans="1:17" ht="16.5">
      <c r="A347" s="25" t="s">
        <v>145</v>
      </c>
      <c r="B347" s="74" t="s">
        <v>218</v>
      </c>
      <c r="C347" s="20"/>
      <c r="D347" s="20"/>
      <c r="E347" s="20"/>
      <c r="F347" s="21">
        <f aca="true" t="shared" si="148" ref="F347:L347">F348+F349+F351+F350</f>
        <v>232</v>
      </c>
      <c r="G347" s="21">
        <f t="shared" si="148"/>
        <v>122.4</v>
      </c>
      <c r="H347" s="21">
        <f t="shared" si="148"/>
        <v>354.4</v>
      </c>
      <c r="I347" s="21">
        <f t="shared" si="148"/>
        <v>350</v>
      </c>
      <c r="J347" s="21">
        <f t="shared" si="148"/>
        <v>704.4</v>
      </c>
      <c r="K347" s="21">
        <f t="shared" si="148"/>
        <v>0</v>
      </c>
      <c r="L347" s="21">
        <f t="shared" si="148"/>
        <v>704.4</v>
      </c>
      <c r="M347" s="21">
        <f>M348+M349+M351+M350</f>
        <v>0</v>
      </c>
      <c r="N347" s="21">
        <f>N348+N349+N351+N350</f>
        <v>704.4</v>
      </c>
      <c r="O347" s="21">
        <f>O348+O349+O351+O350</f>
        <v>0</v>
      </c>
      <c r="P347" s="21">
        <f>P348+P349+P351+P350</f>
        <v>704.4</v>
      </c>
      <c r="Q347" s="21">
        <f>Q348+Q349+Q351+Q350</f>
        <v>269.3</v>
      </c>
    </row>
    <row r="348" spans="1:17" ht="16.5" hidden="1">
      <c r="A348" s="26" t="s">
        <v>99</v>
      </c>
      <c r="B348" s="75" t="s">
        <v>218</v>
      </c>
      <c r="C348" s="6" t="s">
        <v>98</v>
      </c>
      <c r="D348" s="6" t="s">
        <v>10</v>
      </c>
      <c r="E348" s="6" t="s">
        <v>6</v>
      </c>
      <c r="F348" s="7">
        <v>70</v>
      </c>
      <c r="G348" s="7">
        <v>-70</v>
      </c>
      <c r="H348" s="7">
        <f>F348+G348</f>
        <v>0</v>
      </c>
      <c r="I348" s="7"/>
      <c r="J348" s="7">
        <f>H348+I348</f>
        <v>0</v>
      </c>
      <c r="K348" s="7"/>
      <c r="L348" s="7">
        <f>J348+K348</f>
        <v>0</v>
      </c>
      <c r="M348" s="7"/>
      <c r="N348" s="7">
        <f>L348+M348</f>
        <v>0</v>
      </c>
      <c r="O348" s="7"/>
      <c r="P348" s="7">
        <f aca="true" t="shared" si="149" ref="P348:Q351">N348+O348</f>
        <v>0</v>
      </c>
      <c r="Q348" s="7">
        <f t="shared" si="149"/>
        <v>0</v>
      </c>
    </row>
    <row r="349" spans="1:17" ht="16.5">
      <c r="A349" s="26" t="s">
        <v>99</v>
      </c>
      <c r="B349" s="78" t="s">
        <v>218</v>
      </c>
      <c r="C349" s="6" t="s">
        <v>98</v>
      </c>
      <c r="D349" s="6" t="s">
        <v>66</v>
      </c>
      <c r="E349" s="6" t="s">
        <v>5</v>
      </c>
      <c r="F349" s="7">
        <v>140</v>
      </c>
      <c r="G349" s="7">
        <v>122.4</v>
      </c>
      <c r="H349" s="7">
        <f>F349+G349</f>
        <v>262.4</v>
      </c>
      <c r="I349" s="7"/>
      <c r="J349" s="7">
        <f>H349+I349</f>
        <v>262.4</v>
      </c>
      <c r="K349" s="7"/>
      <c r="L349" s="7">
        <f>J349+K349</f>
        <v>262.4</v>
      </c>
      <c r="M349" s="7"/>
      <c r="N349" s="7">
        <f>L349+M349</f>
        <v>262.4</v>
      </c>
      <c r="O349" s="7"/>
      <c r="P349" s="7">
        <f t="shared" si="149"/>
        <v>262.4</v>
      </c>
      <c r="Q349" s="7">
        <v>220.8</v>
      </c>
    </row>
    <row r="350" spans="1:17" ht="16.5">
      <c r="A350" s="26" t="s">
        <v>99</v>
      </c>
      <c r="B350" s="78" t="s">
        <v>218</v>
      </c>
      <c r="C350" s="6" t="s">
        <v>98</v>
      </c>
      <c r="D350" s="6" t="s">
        <v>66</v>
      </c>
      <c r="E350" s="6" t="s">
        <v>15</v>
      </c>
      <c r="F350" s="7">
        <v>0</v>
      </c>
      <c r="G350" s="7">
        <v>70</v>
      </c>
      <c r="H350" s="7">
        <f>F350+G350</f>
        <v>70</v>
      </c>
      <c r="I350" s="7">
        <v>350</v>
      </c>
      <c r="J350" s="7">
        <f>H350+I350</f>
        <v>420</v>
      </c>
      <c r="K350" s="7"/>
      <c r="L350" s="7">
        <f>J350+K350</f>
        <v>420</v>
      </c>
      <c r="M350" s="7"/>
      <c r="N350" s="7">
        <f>L350+M350</f>
        <v>420</v>
      </c>
      <c r="O350" s="7"/>
      <c r="P350" s="7">
        <f t="shared" si="149"/>
        <v>420</v>
      </c>
      <c r="Q350" s="7">
        <v>46.5</v>
      </c>
    </row>
    <row r="351" spans="1:17" ht="33">
      <c r="A351" s="121" t="s">
        <v>259</v>
      </c>
      <c r="B351" s="78" t="s">
        <v>218</v>
      </c>
      <c r="C351" s="6" t="s">
        <v>95</v>
      </c>
      <c r="D351" s="6" t="s">
        <v>66</v>
      </c>
      <c r="E351" s="6" t="s">
        <v>8</v>
      </c>
      <c r="F351" s="7">
        <v>22</v>
      </c>
      <c r="G351" s="7"/>
      <c r="H351" s="7">
        <f>F351+G351</f>
        <v>22</v>
      </c>
      <c r="I351" s="7"/>
      <c r="J351" s="7">
        <f>H351+I351</f>
        <v>22</v>
      </c>
      <c r="K351" s="7"/>
      <c r="L351" s="7">
        <f>J351+K351</f>
        <v>22</v>
      </c>
      <c r="M351" s="7"/>
      <c r="N351" s="7">
        <f>L351+M351</f>
        <v>22</v>
      </c>
      <c r="O351" s="7"/>
      <c r="P351" s="7">
        <f t="shared" si="149"/>
        <v>22</v>
      </c>
      <c r="Q351" s="7">
        <v>2</v>
      </c>
    </row>
    <row r="352" spans="1:17" ht="16.5">
      <c r="A352" s="152" t="s">
        <v>126</v>
      </c>
      <c r="B352" s="13" t="s">
        <v>219</v>
      </c>
      <c r="C352" s="13"/>
      <c r="D352" s="13"/>
      <c r="E352" s="13"/>
      <c r="F352" s="14">
        <f aca="true" t="shared" si="150" ref="F352:Q352">F353</f>
        <v>579.7</v>
      </c>
      <c r="G352" s="14">
        <f t="shared" si="150"/>
        <v>0</v>
      </c>
      <c r="H352" s="14">
        <f t="shared" si="150"/>
        <v>579.7</v>
      </c>
      <c r="I352" s="14">
        <f t="shared" si="150"/>
        <v>1159.3</v>
      </c>
      <c r="J352" s="14">
        <f t="shared" si="150"/>
        <v>1739</v>
      </c>
      <c r="K352" s="14">
        <f t="shared" si="150"/>
        <v>0</v>
      </c>
      <c r="L352" s="14">
        <f t="shared" si="150"/>
        <v>1739</v>
      </c>
      <c r="M352" s="14">
        <f t="shared" si="150"/>
        <v>0</v>
      </c>
      <c r="N352" s="14">
        <f t="shared" si="150"/>
        <v>1739</v>
      </c>
      <c r="O352" s="14">
        <f t="shared" si="150"/>
        <v>-0.1</v>
      </c>
      <c r="P352" s="14">
        <f t="shared" si="150"/>
        <v>1738.9</v>
      </c>
      <c r="Q352" s="14">
        <f t="shared" si="150"/>
        <v>1738.9</v>
      </c>
    </row>
    <row r="353" spans="1:17" ht="153.75" customHeight="1">
      <c r="A353" s="39" t="s">
        <v>61</v>
      </c>
      <c r="B353" s="17" t="s">
        <v>220</v>
      </c>
      <c r="C353" s="17"/>
      <c r="D353" s="17"/>
      <c r="E353" s="17"/>
      <c r="F353" s="18">
        <f aca="true" t="shared" si="151" ref="F353:L353">F356+F354</f>
        <v>579.7</v>
      </c>
      <c r="G353" s="112">
        <f t="shared" si="151"/>
        <v>0</v>
      </c>
      <c r="H353" s="18">
        <f t="shared" si="151"/>
        <v>579.7</v>
      </c>
      <c r="I353" s="112">
        <f t="shared" si="151"/>
        <v>1159.3</v>
      </c>
      <c r="J353" s="18">
        <f t="shared" si="151"/>
        <v>1739</v>
      </c>
      <c r="K353" s="112">
        <f t="shared" si="151"/>
        <v>0</v>
      </c>
      <c r="L353" s="18">
        <f t="shared" si="151"/>
        <v>1739</v>
      </c>
      <c r="M353" s="112">
        <f>M356+M354</f>
        <v>0</v>
      </c>
      <c r="N353" s="18">
        <f>N356+N354</f>
        <v>1739</v>
      </c>
      <c r="O353" s="112">
        <f>O356+O354</f>
        <v>-0.1</v>
      </c>
      <c r="P353" s="18">
        <f>P356+P354</f>
        <v>1738.9</v>
      </c>
      <c r="Q353" s="18">
        <f>Q356+Q354</f>
        <v>1738.9</v>
      </c>
    </row>
    <row r="354" spans="1:17" ht="82.5">
      <c r="A354" s="59" t="s">
        <v>361</v>
      </c>
      <c r="B354" s="20" t="s">
        <v>221</v>
      </c>
      <c r="C354" s="20"/>
      <c r="D354" s="20"/>
      <c r="E354" s="20"/>
      <c r="F354" s="21">
        <f aca="true" t="shared" si="152" ref="F354:Q354">F355</f>
        <v>0</v>
      </c>
      <c r="G354" s="114">
        <f t="shared" si="152"/>
        <v>0</v>
      </c>
      <c r="H354" s="21">
        <f t="shared" si="152"/>
        <v>0</v>
      </c>
      <c r="I354" s="114">
        <f t="shared" si="152"/>
        <v>1159.3</v>
      </c>
      <c r="J354" s="21">
        <f t="shared" si="152"/>
        <v>1159.3</v>
      </c>
      <c r="K354" s="114">
        <f t="shared" si="152"/>
        <v>0</v>
      </c>
      <c r="L354" s="21">
        <f t="shared" si="152"/>
        <v>1159.3</v>
      </c>
      <c r="M354" s="114">
        <f t="shared" si="152"/>
        <v>0</v>
      </c>
      <c r="N354" s="21">
        <f t="shared" si="152"/>
        <v>1159.3</v>
      </c>
      <c r="O354" s="114">
        <f t="shared" si="152"/>
        <v>0</v>
      </c>
      <c r="P354" s="21">
        <f t="shared" si="152"/>
        <v>1159.3</v>
      </c>
      <c r="Q354" s="21">
        <f t="shared" si="152"/>
        <v>1159.3</v>
      </c>
    </row>
    <row r="355" spans="1:17" ht="16.5">
      <c r="A355" s="26" t="s">
        <v>103</v>
      </c>
      <c r="B355" s="6" t="s">
        <v>221</v>
      </c>
      <c r="C355" s="6" t="s">
        <v>100</v>
      </c>
      <c r="D355" s="6" t="s">
        <v>18</v>
      </c>
      <c r="E355" s="6" t="s">
        <v>6</v>
      </c>
      <c r="F355" s="7"/>
      <c r="G355" s="7"/>
      <c r="H355" s="7">
        <f>F355+G355</f>
        <v>0</v>
      </c>
      <c r="I355" s="7">
        <v>1159.3</v>
      </c>
      <c r="J355" s="7">
        <f>H355+I355</f>
        <v>1159.3</v>
      </c>
      <c r="K355" s="7"/>
      <c r="L355" s="7">
        <f>J355+K355</f>
        <v>1159.3</v>
      </c>
      <c r="M355" s="7"/>
      <c r="N355" s="7">
        <f>L355+M355</f>
        <v>1159.3</v>
      </c>
      <c r="O355" s="7"/>
      <c r="P355" s="7">
        <f>N355+O355</f>
        <v>1159.3</v>
      </c>
      <c r="Q355" s="7">
        <v>1159.3</v>
      </c>
    </row>
    <row r="356" spans="1:17" ht="69" customHeight="1">
      <c r="A356" s="28" t="s">
        <v>529</v>
      </c>
      <c r="B356" s="20" t="s">
        <v>222</v>
      </c>
      <c r="C356" s="20"/>
      <c r="D356" s="20"/>
      <c r="E356" s="20"/>
      <c r="F356" s="21">
        <f aca="true" t="shared" si="153" ref="F356:Q356">F357</f>
        <v>579.7</v>
      </c>
      <c r="G356" s="114">
        <f t="shared" si="153"/>
        <v>0</v>
      </c>
      <c r="H356" s="21">
        <f t="shared" si="153"/>
        <v>579.7</v>
      </c>
      <c r="I356" s="114">
        <f t="shared" si="153"/>
        <v>0</v>
      </c>
      <c r="J356" s="21">
        <f t="shared" si="153"/>
        <v>579.7</v>
      </c>
      <c r="K356" s="114">
        <f t="shared" si="153"/>
        <v>0</v>
      </c>
      <c r="L356" s="21">
        <f t="shared" si="153"/>
        <v>579.7</v>
      </c>
      <c r="M356" s="114">
        <f t="shared" si="153"/>
        <v>0</v>
      </c>
      <c r="N356" s="21">
        <f t="shared" si="153"/>
        <v>579.7</v>
      </c>
      <c r="O356" s="114">
        <f t="shared" si="153"/>
        <v>-0.1</v>
      </c>
      <c r="P356" s="21">
        <f t="shared" si="153"/>
        <v>579.6</v>
      </c>
      <c r="Q356" s="21">
        <f t="shared" si="153"/>
        <v>579.6</v>
      </c>
    </row>
    <row r="357" spans="1:17" ht="16.5">
      <c r="A357" s="26" t="s">
        <v>103</v>
      </c>
      <c r="B357" s="6" t="s">
        <v>222</v>
      </c>
      <c r="C357" s="6" t="s">
        <v>100</v>
      </c>
      <c r="D357" s="6" t="s">
        <v>18</v>
      </c>
      <c r="E357" s="6" t="s">
        <v>6</v>
      </c>
      <c r="F357" s="7">
        <v>579.7</v>
      </c>
      <c r="G357" s="7"/>
      <c r="H357" s="7">
        <f>F357+G357</f>
        <v>579.7</v>
      </c>
      <c r="I357" s="7"/>
      <c r="J357" s="7">
        <f>H357+I357</f>
        <v>579.7</v>
      </c>
      <c r="K357" s="7"/>
      <c r="L357" s="7">
        <f>J357+K357</f>
        <v>579.7</v>
      </c>
      <c r="M357" s="7"/>
      <c r="N357" s="7">
        <f>L357+M357</f>
        <v>579.7</v>
      </c>
      <c r="O357" s="7">
        <v>-0.1</v>
      </c>
      <c r="P357" s="7">
        <f>N357+O357</f>
        <v>579.6</v>
      </c>
      <c r="Q357" s="7">
        <v>579.6</v>
      </c>
    </row>
    <row r="358" spans="1:17" ht="16.5" customHeight="1">
      <c r="A358" s="27" t="s">
        <v>117</v>
      </c>
      <c r="B358" s="13" t="s">
        <v>223</v>
      </c>
      <c r="C358" s="13"/>
      <c r="D358" s="13"/>
      <c r="E358" s="13"/>
      <c r="F358" s="14">
        <f aca="true" t="shared" si="154" ref="F358:Q360">F359</f>
        <v>8114</v>
      </c>
      <c r="G358" s="14">
        <f t="shared" si="154"/>
        <v>0</v>
      </c>
      <c r="H358" s="14">
        <f t="shared" si="154"/>
        <v>8114</v>
      </c>
      <c r="I358" s="14">
        <f t="shared" si="154"/>
        <v>0</v>
      </c>
      <c r="J358" s="14">
        <f t="shared" si="154"/>
        <v>8114</v>
      </c>
      <c r="K358" s="14">
        <f t="shared" si="154"/>
        <v>0</v>
      </c>
      <c r="L358" s="14">
        <f t="shared" si="154"/>
        <v>8114</v>
      </c>
      <c r="M358" s="14">
        <f t="shared" si="154"/>
        <v>0</v>
      </c>
      <c r="N358" s="14">
        <f t="shared" si="154"/>
        <v>8114</v>
      </c>
      <c r="O358" s="14">
        <f t="shared" si="154"/>
        <v>0</v>
      </c>
      <c r="P358" s="14">
        <f t="shared" si="154"/>
        <v>8114</v>
      </c>
      <c r="Q358" s="14">
        <f t="shared" si="154"/>
        <v>5119.900000000001</v>
      </c>
    </row>
    <row r="359" spans="1:17" ht="17.25">
      <c r="A359" s="24" t="s">
        <v>141</v>
      </c>
      <c r="B359" s="17" t="s">
        <v>224</v>
      </c>
      <c r="C359" s="17"/>
      <c r="D359" s="17"/>
      <c r="E359" s="17"/>
      <c r="F359" s="18">
        <f aca="true" t="shared" si="155" ref="F359:L359">F360+F362</f>
        <v>8114</v>
      </c>
      <c r="G359" s="18">
        <f t="shared" si="155"/>
        <v>0</v>
      </c>
      <c r="H359" s="18">
        <f t="shared" si="155"/>
        <v>8114</v>
      </c>
      <c r="I359" s="18">
        <f t="shared" si="155"/>
        <v>0</v>
      </c>
      <c r="J359" s="18">
        <f t="shared" si="155"/>
        <v>8114</v>
      </c>
      <c r="K359" s="18">
        <f t="shared" si="155"/>
        <v>0</v>
      </c>
      <c r="L359" s="18">
        <f t="shared" si="155"/>
        <v>8114</v>
      </c>
      <c r="M359" s="18">
        <f>M360+M362</f>
        <v>0</v>
      </c>
      <c r="N359" s="18">
        <f>N360+N362</f>
        <v>8114</v>
      </c>
      <c r="O359" s="18">
        <f>O360+O362</f>
        <v>0</v>
      </c>
      <c r="P359" s="18">
        <f>P360+P362</f>
        <v>8114</v>
      </c>
      <c r="Q359" s="18">
        <f>Q360+Q362</f>
        <v>5119.900000000001</v>
      </c>
    </row>
    <row r="360" spans="1:17" ht="16.5">
      <c r="A360" s="25" t="s">
        <v>125</v>
      </c>
      <c r="B360" s="20" t="s">
        <v>225</v>
      </c>
      <c r="C360" s="20"/>
      <c r="D360" s="20"/>
      <c r="E360" s="20"/>
      <c r="F360" s="21">
        <f t="shared" si="154"/>
        <v>80</v>
      </c>
      <c r="G360" s="114">
        <f t="shared" si="154"/>
        <v>0</v>
      </c>
      <c r="H360" s="21">
        <f t="shared" si="154"/>
        <v>80</v>
      </c>
      <c r="I360" s="114">
        <f t="shared" si="154"/>
        <v>0</v>
      </c>
      <c r="J360" s="21">
        <f t="shared" si="154"/>
        <v>80</v>
      </c>
      <c r="K360" s="114">
        <f t="shared" si="154"/>
        <v>0</v>
      </c>
      <c r="L360" s="21">
        <f t="shared" si="154"/>
        <v>80</v>
      </c>
      <c r="M360" s="114">
        <f t="shared" si="154"/>
        <v>0</v>
      </c>
      <c r="N360" s="21">
        <f t="shared" si="154"/>
        <v>80</v>
      </c>
      <c r="O360" s="114">
        <f t="shared" si="154"/>
        <v>0</v>
      </c>
      <c r="P360" s="21">
        <f t="shared" si="154"/>
        <v>80</v>
      </c>
      <c r="Q360" s="21">
        <f t="shared" si="154"/>
        <v>36.3</v>
      </c>
    </row>
    <row r="361" spans="1:17" ht="16.5">
      <c r="A361" s="26" t="s">
        <v>103</v>
      </c>
      <c r="B361" s="6" t="s">
        <v>225</v>
      </c>
      <c r="C361" s="6" t="s">
        <v>100</v>
      </c>
      <c r="D361" s="6" t="s">
        <v>18</v>
      </c>
      <c r="E361" s="6" t="s">
        <v>6</v>
      </c>
      <c r="F361" s="7">
        <v>80</v>
      </c>
      <c r="G361" s="7"/>
      <c r="H361" s="7">
        <f>F361+G361</f>
        <v>80</v>
      </c>
      <c r="I361" s="7"/>
      <c r="J361" s="7">
        <f>H361+I361</f>
        <v>80</v>
      </c>
      <c r="K361" s="7"/>
      <c r="L361" s="7">
        <f>J361+K361</f>
        <v>80</v>
      </c>
      <c r="M361" s="7"/>
      <c r="N361" s="7">
        <f>L361+M361</f>
        <v>80</v>
      </c>
      <c r="O361" s="7"/>
      <c r="P361" s="7">
        <f>N361+O361</f>
        <v>80</v>
      </c>
      <c r="Q361" s="7">
        <v>36.3</v>
      </c>
    </row>
    <row r="362" spans="1:17" ht="33">
      <c r="A362" s="25" t="s">
        <v>138</v>
      </c>
      <c r="B362" s="20" t="s">
        <v>226</v>
      </c>
      <c r="C362" s="20"/>
      <c r="D362" s="20"/>
      <c r="E362" s="20"/>
      <c r="F362" s="21">
        <f aca="true" t="shared" si="156" ref="F362:L362">F363+F366+F369</f>
        <v>8034</v>
      </c>
      <c r="G362" s="21">
        <f t="shared" si="156"/>
        <v>0</v>
      </c>
      <c r="H362" s="21">
        <f t="shared" si="156"/>
        <v>8034</v>
      </c>
      <c r="I362" s="21">
        <f t="shared" si="156"/>
        <v>0</v>
      </c>
      <c r="J362" s="21">
        <f t="shared" si="156"/>
        <v>8034</v>
      </c>
      <c r="K362" s="21">
        <f t="shared" si="156"/>
        <v>0</v>
      </c>
      <c r="L362" s="21">
        <f t="shared" si="156"/>
        <v>8034</v>
      </c>
      <c r="M362" s="21">
        <f>M363+M366+M369</f>
        <v>0</v>
      </c>
      <c r="N362" s="21">
        <f>N363+N366+N369</f>
        <v>8034</v>
      </c>
      <c r="O362" s="21">
        <f>O363+O366+O369</f>
        <v>0</v>
      </c>
      <c r="P362" s="21">
        <f>P363+P366+P369</f>
        <v>8034</v>
      </c>
      <c r="Q362" s="21">
        <f>Q363+Q366+Q369</f>
        <v>5083.6</v>
      </c>
    </row>
    <row r="363" spans="1:17" ht="16.5">
      <c r="A363" s="25" t="s">
        <v>59</v>
      </c>
      <c r="B363" s="20" t="s">
        <v>439</v>
      </c>
      <c r="C363" s="20"/>
      <c r="D363" s="20"/>
      <c r="E363" s="20"/>
      <c r="F363" s="21">
        <f aca="true" t="shared" si="157" ref="F363:L363">F364+F365</f>
        <v>1986.8</v>
      </c>
      <c r="G363" s="21">
        <f t="shared" si="157"/>
        <v>0</v>
      </c>
      <c r="H363" s="21">
        <f t="shared" si="157"/>
        <v>1986.8</v>
      </c>
      <c r="I363" s="21">
        <f t="shared" si="157"/>
        <v>0</v>
      </c>
      <c r="J363" s="21">
        <f t="shared" si="157"/>
        <v>1986.8</v>
      </c>
      <c r="K363" s="21">
        <f t="shared" si="157"/>
        <v>0</v>
      </c>
      <c r="L363" s="21">
        <f t="shared" si="157"/>
        <v>1986.8</v>
      </c>
      <c r="M363" s="21">
        <f>M364+M365</f>
        <v>0</v>
      </c>
      <c r="N363" s="21">
        <f>N364+N365</f>
        <v>1986.8</v>
      </c>
      <c r="O363" s="21">
        <f>O364+O365</f>
        <v>0</v>
      </c>
      <c r="P363" s="21">
        <f>P364+P365</f>
        <v>1986.8</v>
      </c>
      <c r="Q363" s="21">
        <f>Q364+Q365</f>
        <v>1360.6</v>
      </c>
    </row>
    <row r="364" spans="1:17" ht="33">
      <c r="A364" s="121" t="s">
        <v>259</v>
      </c>
      <c r="B364" s="75" t="s">
        <v>439</v>
      </c>
      <c r="C364" s="6" t="s">
        <v>95</v>
      </c>
      <c r="D364" s="6" t="s">
        <v>18</v>
      </c>
      <c r="E364" s="6" t="s">
        <v>7</v>
      </c>
      <c r="F364" s="7">
        <v>5.8</v>
      </c>
      <c r="G364" s="7"/>
      <c r="H364" s="7">
        <f>F364+G364</f>
        <v>5.8</v>
      </c>
      <c r="I364" s="7"/>
      <c r="J364" s="7">
        <f>H364+I364</f>
        <v>5.8</v>
      </c>
      <c r="K364" s="7"/>
      <c r="L364" s="7">
        <f>J364+K364</f>
        <v>5.8</v>
      </c>
      <c r="M364" s="7"/>
      <c r="N364" s="7">
        <f>L364+M364</f>
        <v>5.8</v>
      </c>
      <c r="O364" s="7"/>
      <c r="P364" s="7">
        <f>N364+O364</f>
        <v>5.8</v>
      </c>
      <c r="Q364" s="7">
        <v>4.5</v>
      </c>
    </row>
    <row r="365" spans="1:17" ht="16.5">
      <c r="A365" s="26" t="s">
        <v>103</v>
      </c>
      <c r="B365" s="75" t="s">
        <v>439</v>
      </c>
      <c r="C365" s="6" t="s">
        <v>100</v>
      </c>
      <c r="D365" s="6" t="s">
        <v>18</v>
      </c>
      <c r="E365" s="6" t="s">
        <v>7</v>
      </c>
      <c r="F365" s="7">
        <v>1981</v>
      </c>
      <c r="G365" s="7"/>
      <c r="H365" s="7">
        <f>F365+G365</f>
        <v>1981</v>
      </c>
      <c r="I365" s="7"/>
      <c r="J365" s="7">
        <f>H365+I365</f>
        <v>1981</v>
      </c>
      <c r="K365" s="7"/>
      <c r="L365" s="7">
        <f>J365+K365</f>
        <v>1981</v>
      </c>
      <c r="M365" s="7"/>
      <c r="N365" s="7">
        <f>L365+M365</f>
        <v>1981</v>
      </c>
      <c r="O365" s="7"/>
      <c r="P365" s="7">
        <f>N365+O365</f>
        <v>1981</v>
      </c>
      <c r="Q365" s="7">
        <v>1356.1</v>
      </c>
    </row>
    <row r="366" spans="1:17" ht="16.5">
      <c r="A366" s="25" t="s">
        <v>146</v>
      </c>
      <c r="B366" s="74" t="s">
        <v>440</v>
      </c>
      <c r="C366" s="20"/>
      <c r="D366" s="20"/>
      <c r="E366" s="20"/>
      <c r="F366" s="21">
        <f aca="true" t="shared" si="158" ref="F366:L366">F367+F368</f>
        <v>1079.2</v>
      </c>
      <c r="G366" s="21">
        <f t="shared" si="158"/>
        <v>0</v>
      </c>
      <c r="H366" s="21">
        <f t="shared" si="158"/>
        <v>1079.2</v>
      </c>
      <c r="I366" s="21">
        <f t="shared" si="158"/>
        <v>0</v>
      </c>
      <c r="J366" s="21">
        <f t="shared" si="158"/>
        <v>1079.2</v>
      </c>
      <c r="K366" s="21">
        <f t="shared" si="158"/>
        <v>0</v>
      </c>
      <c r="L366" s="21">
        <f t="shared" si="158"/>
        <v>1079.2</v>
      </c>
      <c r="M366" s="21">
        <f>M367+M368</f>
        <v>0</v>
      </c>
      <c r="N366" s="21">
        <f>N367+N368</f>
        <v>1079.2</v>
      </c>
      <c r="O366" s="21">
        <f>O367+O368</f>
        <v>0</v>
      </c>
      <c r="P366" s="21">
        <f>P367+P368</f>
        <v>1079.2</v>
      </c>
      <c r="Q366" s="21">
        <f>Q367+Q368</f>
        <v>671.4</v>
      </c>
    </row>
    <row r="367" spans="1:17" ht="33">
      <c r="A367" s="121" t="s">
        <v>259</v>
      </c>
      <c r="B367" s="75" t="s">
        <v>440</v>
      </c>
      <c r="C367" s="6" t="s">
        <v>95</v>
      </c>
      <c r="D367" s="6" t="s">
        <v>18</v>
      </c>
      <c r="E367" s="6" t="s">
        <v>7</v>
      </c>
      <c r="F367" s="7">
        <v>3.2</v>
      </c>
      <c r="G367" s="7"/>
      <c r="H367" s="7">
        <f>F367+G367</f>
        <v>3.2</v>
      </c>
      <c r="I367" s="7"/>
      <c r="J367" s="7">
        <f>H367+I367</f>
        <v>3.2</v>
      </c>
      <c r="K367" s="7"/>
      <c r="L367" s="7">
        <f>J367+K367</f>
        <v>3.2</v>
      </c>
      <c r="M367" s="7"/>
      <c r="N367" s="7">
        <f>L367+M367</f>
        <v>3.2</v>
      </c>
      <c r="O367" s="7"/>
      <c r="P367" s="7">
        <f>N367+O367</f>
        <v>3.2</v>
      </c>
      <c r="Q367" s="7">
        <v>1.5</v>
      </c>
    </row>
    <row r="368" spans="1:17" ht="16.5">
      <c r="A368" s="26" t="s">
        <v>103</v>
      </c>
      <c r="B368" s="75" t="s">
        <v>440</v>
      </c>
      <c r="C368" s="6" t="s">
        <v>100</v>
      </c>
      <c r="D368" s="6" t="s">
        <v>18</v>
      </c>
      <c r="E368" s="6" t="s">
        <v>7</v>
      </c>
      <c r="F368" s="7">
        <v>1076</v>
      </c>
      <c r="G368" s="7"/>
      <c r="H368" s="7">
        <f>F368+G368</f>
        <v>1076</v>
      </c>
      <c r="I368" s="7"/>
      <c r="J368" s="7">
        <f>H368+I368</f>
        <v>1076</v>
      </c>
      <c r="K368" s="7"/>
      <c r="L368" s="7">
        <f>J368+K368</f>
        <v>1076</v>
      </c>
      <c r="M368" s="7"/>
      <c r="N368" s="7">
        <f>L368+M368</f>
        <v>1076</v>
      </c>
      <c r="O368" s="7"/>
      <c r="P368" s="7">
        <f>N368+O368</f>
        <v>1076</v>
      </c>
      <c r="Q368" s="7">
        <v>669.9</v>
      </c>
    </row>
    <row r="369" spans="1:17" ht="16.5">
      <c r="A369" s="25" t="s">
        <v>45</v>
      </c>
      <c r="B369" s="74" t="s">
        <v>441</v>
      </c>
      <c r="C369" s="20"/>
      <c r="D369" s="20"/>
      <c r="E369" s="20"/>
      <c r="F369" s="21">
        <f aca="true" t="shared" si="159" ref="F369:L369">F371+F370</f>
        <v>4968</v>
      </c>
      <c r="G369" s="21">
        <f t="shared" si="159"/>
        <v>0</v>
      </c>
      <c r="H369" s="21">
        <f t="shared" si="159"/>
        <v>4968</v>
      </c>
      <c r="I369" s="21">
        <f t="shared" si="159"/>
        <v>0</v>
      </c>
      <c r="J369" s="21">
        <f t="shared" si="159"/>
        <v>4968</v>
      </c>
      <c r="K369" s="21">
        <f t="shared" si="159"/>
        <v>0</v>
      </c>
      <c r="L369" s="21">
        <f t="shared" si="159"/>
        <v>4968</v>
      </c>
      <c r="M369" s="21">
        <f>M371+M370</f>
        <v>0</v>
      </c>
      <c r="N369" s="21">
        <f>N371+N370</f>
        <v>4968</v>
      </c>
      <c r="O369" s="21">
        <f>O371+O370</f>
        <v>0</v>
      </c>
      <c r="P369" s="21">
        <f>P371+P370</f>
        <v>4968</v>
      </c>
      <c r="Q369" s="21">
        <f>Q371+Q370</f>
        <v>3051.6</v>
      </c>
    </row>
    <row r="370" spans="1:17" ht="33">
      <c r="A370" s="121" t="s">
        <v>259</v>
      </c>
      <c r="B370" s="75" t="s">
        <v>441</v>
      </c>
      <c r="C370" s="6" t="s">
        <v>95</v>
      </c>
      <c r="D370" s="6" t="s">
        <v>18</v>
      </c>
      <c r="E370" s="6" t="s">
        <v>7</v>
      </c>
      <c r="F370" s="7">
        <v>15</v>
      </c>
      <c r="G370" s="7"/>
      <c r="H370" s="7">
        <f>F370+G370</f>
        <v>15</v>
      </c>
      <c r="I370" s="7"/>
      <c r="J370" s="7">
        <f>H370+I370</f>
        <v>15</v>
      </c>
      <c r="K370" s="7"/>
      <c r="L370" s="7">
        <f>J370+K370</f>
        <v>15</v>
      </c>
      <c r="M370" s="7"/>
      <c r="N370" s="7">
        <f>L370+M370</f>
        <v>15</v>
      </c>
      <c r="O370" s="7"/>
      <c r="P370" s="7">
        <f>N370+O370</f>
        <v>15</v>
      </c>
      <c r="Q370" s="7">
        <v>9.1</v>
      </c>
    </row>
    <row r="371" spans="1:17" ht="16.5">
      <c r="A371" s="26" t="s">
        <v>103</v>
      </c>
      <c r="B371" s="75" t="s">
        <v>441</v>
      </c>
      <c r="C371" s="6" t="s">
        <v>100</v>
      </c>
      <c r="D371" s="6" t="s">
        <v>18</v>
      </c>
      <c r="E371" s="6" t="s">
        <v>7</v>
      </c>
      <c r="F371" s="7">
        <v>4953</v>
      </c>
      <c r="G371" s="7"/>
      <c r="H371" s="7">
        <f>F371+G371</f>
        <v>4953</v>
      </c>
      <c r="I371" s="7"/>
      <c r="J371" s="7">
        <f>H371+I371</f>
        <v>4953</v>
      </c>
      <c r="K371" s="7"/>
      <c r="L371" s="7">
        <f>J371+K371</f>
        <v>4953</v>
      </c>
      <c r="M371" s="7"/>
      <c r="N371" s="7">
        <f>L371+M371</f>
        <v>4953</v>
      </c>
      <c r="O371" s="7"/>
      <c r="P371" s="7">
        <f>N371+O371</f>
        <v>4953</v>
      </c>
      <c r="Q371" s="7">
        <v>3042.5</v>
      </c>
    </row>
    <row r="372" spans="1:17" ht="16.5">
      <c r="A372" s="40" t="s">
        <v>122</v>
      </c>
      <c r="B372" s="13" t="s">
        <v>227</v>
      </c>
      <c r="C372" s="13"/>
      <c r="D372" s="13"/>
      <c r="E372" s="13"/>
      <c r="F372" s="14">
        <f aca="true" t="shared" si="160" ref="F372:L372">F373+F380</f>
        <v>2835.7</v>
      </c>
      <c r="G372" s="14">
        <f t="shared" si="160"/>
        <v>3828.2</v>
      </c>
      <c r="H372" s="14">
        <f t="shared" si="160"/>
        <v>6663.9</v>
      </c>
      <c r="I372" s="14">
        <f t="shared" si="160"/>
        <v>-13.399999999999999</v>
      </c>
      <c r="J372" s="14">
        <f t="shared" si="160"/>
        <v>6650.5</v>
      </c>
      <c r="K372" s="14">
        <f t="shared" si="160"/>
        <v>0</v>
      </c>
      <c r="L372" s="14">
        <f t="shared" si="160"/>
        <v>6650.5</v>
      </c>
      <c r="M372" s="14">
        <f>M373+M380</f>
        <v>0</v>
      </c>
      <c r="N372" s="14">
        <f>N373+N380</f>
        <v>6650.5</v>
      </c>
      <c r="O372" s="14">
        <f>O373+O380</f>
        <v>-213.4</v>
      </c>
      <c r="P372" s="14">
        <f>P373+P380</f>
        <v>6437.099999999999</v>
      </c>
      <c r="Q372" s="14">
        <f>Q373+Q380</f>
        <v>5495.799999999999</v>
      </c>
    </row>
    <row r="373" spans="1:17" ht="17.25">
      <c r="A373" s="22" t="s">
        <v>142</v>
      </c>
      <c r="B373" s="17" t="s">
        <v>228</v>
      </c>
      <c r="C373" s="17"/>
      <c r="D373" s="17"/>
      <c r="E373" s="17"/>
      <c r="F373" s="18">
        <f aca="true" t="shared" si="161" ref="F373:L373">F376+F374+F378</f>
        <v>1317</v>
      </c>
      <c r="G373" s="18">
        <f t="shared" si="161"/>
        <v>-88.8</v>
      </c>
      <c r="H373" s="18">
        <f t="shared" si="161"/>
        <v>1228.2</v>
      </c>
      <c r="I373" s="18">
        <f t="shared" si="161"/>
        <v>-13.399999999999999</v>
      </c>
      <c r="J373" s="18">
        <f t="shared" si="161"/>
        <v>1214.8000000000002</v>
      </c>
      <c r="K373" s="18">
        <f t="shared" si="161"/>
        <v>0</v>
      </c>
      <c r="L373" s="18">
        <f t="shared" si="161"/>
        <v>1214.8000000000002</v>
      </c>
      <c r="M373" s="18">
        <f>M376+M374+M378</f>
        <v>0</v>
      </c>
      <c r="N373" s="18">
        <f>N376+N374+N378</f>
        <v>1214.8000000000002</v>
      </c>
      <c r="O373" s="18">
        <f>O376+O374+O378</f>
        <v>-195</v>
      </c>
      <c r="P373" s="18">
        <f>P376+P374+P378</f>
        <v>1019.8000000000001</v>
      </c>
      <c r="Q373" s="18">
        <f>Q376+Q374+Q378</f>
        <v>491.2</v>
      </c>
    </row>
    <row r="374" spans="1:17" ht="19.5" customHeight="1" hidden="1">
      <c r="A374" s="25" t="s">
        <v>362</v>
      </c>
      <c r="B374" s="20" t="s">
        <v>229</v>
      </c>
      <c r="C374" s="20"/>
      <c r="D374" s="20"/>
      <c r="E374" s="20"/>
      <c r="F374" s="21">
        <f aca="true" t="shared" si="162" ref="F374:Q374">F375</f>
        <v>0</v>
      </c>
      <c r="G374" s="114">
        <f t="shared" si="162"/>
        <v>0</v>
      </c>
      <c r="H374" s="21">
        <f t="shared" si="162"/>
        <v>0</v>
      </c>
      <c r="I374" s="114">
        <f t="shared" si="162"/>
        <v>0</v>
      </c>
      <c r="J374" s="21">
        <f t="shared" si="162"/>
        <v>0</v>
      </c>
      <c r="K374" s="114">
        <f t="shared" si="162"/>
        <v>0</v>
      </c>
      <c r="L374" s="21">
        <f t="shared" si="162"/>
        <v>0</v>
      </c>
      <c r="M374" s="114">
        <f t="shared" si="162"/>
        <v>0</v>
      </c>
      <c r="N374" s="21">
        <f t="shared" si="162"/>
        <v>0</v>
      </c>
      <c r="O374" s="114">
        <f t="shared" si="162"/>
        <v>0</v>
      </c>
      <c r="P374" s="21">
        <f t="shared" si="162"/>
        <v>0</v>
      </c>
      <c r="Q374" s="21">
        <f t="shared" si="162"/>
        <v>0</v>
      </c>
    </row>
    <row r="375" spans="1:17" ht="33" hidden="1">
      <c r="A375" s="121" t="s">
        <v>259</v>
      </c>
      <c r="B375" s="6" t="s">
        <v>229</v>
      </c>
      <c r="C375" s="6" t="s">
        <v>95</v>
      </c>
      <c r="D375" s="6" t="s">
        <v>7</v>
      </c>
      <c r="E375" s="6" t="s">
        <v>12</v>
      </c>
      <c r="F375" s="7"/>
      <c r="G375" s="7"/>
      <c r="H375" s="7">
        <f>F375+G375</f>
        <v>0</v>
      </c>
      <c r="I375" s="7"/>
      <c r="J375" s="7">
        <f>H375+I375</f>
        <v>0</v>
      </c>
      <c r="K375" s="7"/>
      <c r="L375" s="7">
        <f>J375+K375</f>
        <v>0</v>
      </c>
      <c r="M375" s="7"/>
      <c r="N375" s="7">
        <f>L375+M375</f>
        <v>0</v>
      </c>
      <c r="O375" s="7"/>
      <c r="P375" s="7">
        <f>N375+O375</f>
        <v>0</v>
      </c>
      <c r="Q375" s="7">
        <f>O375+P375</f>
        <v>0</v>
      </c>
    </row>
    <row r="376" spans="1:17" ht="16.5">
      <c r="A376" s="25" t="s">
        <v>62</v>
      </c>
      <c r="B376" s="20" t="s">
        <v>230</v>
      </c>
      <c r="C376" s="20"/>
      <c r="D376" s="20"/>
      <c r="E376" s="20"/>
      <c r="F376" s="21">
        <f aca="true" t="shared" si="163" ref="F376:Q376">F377</f>
        <v>829.1</v>
      </c>
      <c r="G376" s="114">
        <f t="shared" si="163"/>
        <v>-88.8</v>
      </c>
      <c r="H376" s="21">
        <f t="shared" si="163"/>
        <v>740.3000000000001</v>
      </c>
      <c r="I376" s="114">
        <f t="shared" si="163"/>
        <v>-18.4</v>
      </c>
      <c r="J376" s="21">
        <f t="shared" si="163"/>
        <v>721.9000000000001</v>
      </c>
      <c r="K376" s="114">
        <f t="shared" si="163"/>
        <v>0</v>
      </c>
      <c r="L376" s="21">
        <f t="shared" si="163"/>
        <v>721.9000000000001</v>
      </c>
      <c r="M376" s="114">
        <f t="shared" si="163"/>
        <v>0</v>
      </c>
      <c r="N376" s="21">
        <f t="shared" si="163"/>
        <v>721.9000000000001</v>
      </c>
      <c r="O376" s="114">
        <f t="shared" si="163"/>
        <v>-195</v>
      </c>
      <c r="P376" s="21">
        <f t="shared" si="163"/>
        <v>526.9000000000001</v>
      </c>
      <c r="Q376" s="21">
        <f t="shared" si="163"/>
        <v>0</v>
      </c>
    </row>
    <row r="377" spans="1:17" ht="33">
      <c r="A377" s="121" t="s">
        <v>259</v>
      </c>
      <c r="B377" s="6" t="s">
        <v>230</v>
      </c>
      <c r="C377" s="6" t="s">
        <v>95</v>
      </c>
      <c r="D377" s="6" t="s">
        <v>7</v>
      </c>
      <c r="E377" s="6" t="s">
        <v>12</v>
      </c>
      <c r="F377" s="7">
        <v>829.1</v>
      </c>
      <c r="G377" s="7">
        <v>-88.8</v>
      </c>
      <c r="H377" s="7">
        <f>F377+G377</f>
        <v>740.3000000000001</v>
      </c>
      <c r="I377" s="7">
        <v>-18.4</v>
      </c>
      <c r="J377" s="7">
        <f>H377+I377</f>
        <v>721.9000000000001</v>
      </c>
      <c r="K377" s="7"/>
      <c r="L377" s="7">
        <f>J377+K377</f>
        <v>721.9000000000001</v>
      </c>
      <c r="M377" s="7"/>
      <c r="N377" s="7">
        <f>L377+M377</f>
        <v>721.9000000000001</v>
      </c>
      <c r="O377" s="7">
        <v>-195</v>
      </c>
      <c r="P377" s="7">
        <f>N377+O377</f>
        <v>526.9000000000001</v>
      </c>
      <c r="Q377" s="7">
        <v>0</v>
      </c>
    </row>
    <row r="378" spans="1:17" ht="33">
      <c r="A378" s="33" t="s">
        <v>120</v>
      </c>
      <c r="B378" s="20" t="s">
        <v>231</v>
      </c>
      <c r="C378" s="20"/>
      <c r="D378" s="20"/>
      <c r="E378" s="20"/>
      <c r="F378" s="42">
        <f aca="true" t="shared" si="164" ref="F378:Q378">F379</f>
        <v>487.9</v>
      </c>
      <c r="G378" s="113">
        <f t="shared" si="164"/>
        <v>0</v>
      </c>
      <c r="H378" s="42">
        <f t="shared" si="164"/>
        <v>487.9</v>
      </c>
      <c r="I378" s="113">
        <f t="shared" si="164"/>
        <v>5</v>
      </c>
      <c r="J378" s="42">
        <f t="shared" si="164"/>
        <v>492.9</v>
      </c>
      <c r="K378" s="113">
        <f t="shared" si="164"/>
        <v>0</v>
      </c>
      <c r="L378" s="42">
        <f t="shared" si="164"/>
        <v>492.9</v>
      </c>
      <c r="M378" s="113">
        <f t="shared" si="164"/>
        <v>0</v>
      </c>
      <c r="N378" s="42">
        <f t="shared" si="164"/>
        <v>492.9</v>
      </c>
      <c r="O378" s="113">
        <f t="shared" si="164"/>
        <v>0</v>
      </c>
      <c r="P378" s="42">
        <f t="shared" si="164"/>
        <v>492.9</v>
      </c>
      <c r="Q378" s="42">
        <f t="shared" si="164"/>
        <v>491.2</v>
      </c>
    </row>
    <row r="379" spans="1:17" ht="33">
      <c r="A379" s="121" t="s">
        <v>259</v>
      </c>
      <c r="B379" s="6" t="s">
        <v>231</v>
      </c>
      <c r="C379" s="6" t="s">
        <v>95</v>
      </c>
      <c r="D379" s="6" t="s">
        <v>5</v>
      </c>
      <c r="E379" s="6" t="s">
        <v>67</v>
      </c>
      <c r="F379" s="7">
        <v>487.9</v>
      </c>
      <c r="G379" s="7"/>
      <c r="H379" s="7">
        <f>F379+G379</f>
        <v>487.9</v>
      </c>
      <c r="I379" s="7">
        <v>5</v>
      </c>
      <c r="J379" s="7">
        <f>H379+I379</f>
        <v>492.9</v>
      </c>
      <c r="K379" s="7"/>
      <c r="L379" s="7">
        <f>J379+K379</f>
        <v>492.9</v>
      </c>
      <c r="M379" s="7"/>
      <c r="N379" s="7">
        <f>L379+M379</f>
        <v>492.9</v>
      </c>
      <c r="O379" s="7"/>
      <c r="P379" s="7">
        <f>N379+O379</f>
        <v>492.9</v>
      </c>
      <c r="Q379" s="7">
        <v>491.2</v>
      </c>
    </row>
    <row r="380" spans="1:17" ht="17.25">
      <c r="A380" s="24" t="s">
        <v>123</v>
      </c>
      <c r="B380" s="17" t="s">
        <v>232</v>
      </c>
      <c r="C380" s="17"/>
      <c r="D380" s="17"/>
      <c r="E380" s="17"/>
      <c r="F380" s="18">
        <f aca="true" t="shared" si="165" ref="F380:L380">F387+F389+F391+F381+F383+F385</f>
        <v>1518.7</v>
      </c>
      <c r="G380" s="18">
        <f t="shared" si="165"/>
        <v>3917</v>
      </c>
      <c r="H380" s="18">
        <f t="shared" si="165"/>
        <v>5435.7</v>
      </c>
      <c r="I380" s="18">
        <f t="shared" si="165"/>
        <v>0</v>
      </c>
      <c r="J380" s="18">
        <f t="shared" si="165"/>
        <v>5435.7</v>
      </c>
      <c r="K380" s="18">
        <f t="shared" si="165"/>
        <v>0</v>
      </c>
      <c r="L380" s="18">
        <f t="shared" si="165"/>
        <v>5435.7</v>
      </c>
      <c r="M380" s="18">
        <f>M387+M389+M391+M381+M383+M385</f>
        <v>0</v>
      </c>
      <c r="N380" s="18">
        <f>N387+N389+N391+N381+N383+N385</f>
        <v>5435.7</v>
      </c>
      <c r="O380" s="18">
        <f>O387+O389+O391+O381+O383+O385</f>
        <v>-18.4</v>
      </c>
      <c r="P380" s="18">
        <f>P387+P389+P391+P381+P383+P385</f>
        <v>5417.299999999999</v>
      </c>
      <c r="Q380" s="18">
        <f>Q387+Q389+Q391+Q381+Q383+Q385</f>
        <v>5004.599999999999</v>
      </c>
    </row>
    <row r="381" spans="1:17" ht="33">
      <c r="A381" s="25" t="s">
        <v>147</v>
      </c>
      <c r="B381" s="20" t="s">
        <v>233</v>
      </c>
      <c r="C381" s="20"/>
      <c r="D381" s="20"/>
      <c r="E381" s="20"/>
      <c r="F381" s="21">
        <f aca="true" t="shared" si="166" ref="F381:Q381">F382</f>
        <v>1518.7</v>
      </c>
      <c r="G381" s="114">
        <f t="shared" si="166"/>
        <v>-206.2</v>
      </c>
      <c r="H381" s="21">
        <f t="shared" si="166"/>
        <v>1312.5</v>
      </c>
      <c r="I381" s="114">
        <f t="shared" si="166"/>
        <v>-68.5</v>
      </c>
      <c r="J381" s="21">
        <f t="shared" si="166"/>
        <v>1244</v>
      </c>
      <c r="K381" s="114">
        <f t="shared" si="166"/>
        <v>0</v>
      </c>
      <c r="L381" s="21">
        <f t="shared" si="166"/>
        <v>1244</v>
      </c>
      <c r="M381" s="114">
        <f t="shared" si="166"/>
        <v>0</v>
      </c>
      <c r="N381" s="21">
        <f t="shared" si="166"/>
        <v>1244</v>
      </c>
      <c r="O381" s="114">
        <f t="shared" si="166"/>
        <v>-18.4</v>
      </c>
      <c r="P381" s="21">
        <f t="shared" si="166"/>
        <v>1225.6</v>
      </c>
      <c r="Q381" s="21">
        <f t="shared" si="166"/>
        <v>812.9</v>
      </c>
    </row>
    <row r="382" spans="1:17" ht="33">
      <c r="A382" s="121" t="s">
        <v>259</v>
      </c>
      <c r="B382" s="6" t="s">
        <v>233</v>
      </c>
      <c r="C382" s="6" t="s">
        <v>95</v>
      </c>
      <c r="D382" s="6" t="s">
        <v>7</v>
      </c>
      <c r="E382" s="6" t="s">
        <v>17</v>
      </c>
      <c r="F382" s="7">
        <f>1478.7+40</f>
        <v>1518.7</v>
      </c>
      <c r="G382" s="7">
        <v>-206.2</v>
      </c>
      <c r="H382" s="7">
        <f>F382+G382</f>
        <v>1312.5</v>
      </c>
      <c r="I382" s="7">
        <v>-68.5</v>
      </c>
      <c r="J382" s="7">
        <f>H382+I382</f>
        <v>1244</v>
      </c>
      <c r="K382" s="7"/>
      <c r="L382" s="7">
        <f>J382+K382</f>
        <v>1244</v>
      </c>
      <c r="M382" s="7"/>
      <c r="N382" s="7">
        <f>L382+M382</f>
        <v>1244</v>
      </c>
      <c r="O382" s="7">
        <v>-18.4</v>
      </c>
      <c r="P382" s="7">
        <f>N382+O382</f>
        <v>1225.6</v>
      </c>
      <c r="Q382" s="7">
        <v>812.9</v>
      </c>
    </row>
    <row r="383" spans="1:17" ht="33" hidden="1">
      <c r="A383" s="25" t="s">
        <v>297</v>
      </c>
      <c r="B383" s="20" t="s">
        <v>234</v>
      </c>
      <c r="C383" s="20"/>
      <c r="D383" s="20"/>
      <c r="E383" s="20"/>
      <c r="F383" s="21">
        <f aca="true" t="shared" si="167" ref="F383:Q383">F384</f>
        <v>0</v>
      </c>
      <c r="G383" s="114">
        <f t="shared" si="167"/>
        <v>0</v>
      </c>
      <c r="H383" s="21">
        <f t="shared" si="167"/>
        <v>0</v>
      </c>
      <c r="I383" s="114">
        <f t="shared" si="167"/>
        <v>0</v>
      </c>
      <c r="J383" s="21">
        <f t="shared" si="167"/>
        <v>0</v>
      </c>
      <c r="K383" s="114">
        <f t="shared" si="167"/>
        <v>0</v>
      </c>
      <c r="L383" s="21">
        <f t="shared" si="167"/>
        <v>0</v>
      </c>
      <c r="M383" s="114">
        <f t="shared" si="167"/>
        <v>0</v>
      </c>
      <c r="N383" s="21">
        <f t="shared" si="167"/>
        <v>0</v>
      </c>
      <c r="O383" s="114">
        <f t="shared" si="167"/>
        <v>0</v>
      </c>
      <c r="P383" s="21">
        <f t="shared" si="167"/>
        <v>0</v>
      </c>
      <c r="Q383" s="21">
        <f t="shared" si="167"/>
        <v>0</v>
      </c>
    </row>
    <row r="384" spans="1:17" ht="33" hidden="1">
      <c r="A384" s="121" t="s">
        <v>259</v>
      </c>
      <c r="B384" s="6" t="s">
        <v>234</v>
      </c>
      <c r="C384" s="6" t="s">
        <v>95</v>
      </c>
      <c r="D384" s="6" t="s">
        <v>7</v>
      </c>
      <c r="E384" s="6" t="s">
        <v>17</v>
      </c>
      <c r="F384" s="7"/>
      <c r="G384" s="7"/>
      <c r="H384" s="7">
        <f>F384+G384</f>
        <v>0</v>
      </c>
      <c r="I384" s="7"/>
      <c r="J384" s="7">
        <f>H384+I384</f>
        <v>0</v>
      </c>
      <c r="K384" s="7"/>
      <c r="L384" s="7">
        <f>J384+K384</f>
        <v>0</v>
      </c>
      <c r="M384" s="7"/>
      <c r="N384" s="7">
        <f>L384+M384</f>
        <v>0</v>
      </c>
      <c r="O384" s="7"/>
      <c r="P384" s="7">
        <f>N384+O384</f>
        <v>0</v>
      </c>
      <c r="Q384" s="7">
        <f>O384+P384</f>
        <v>0</v>
      </c>
    </row>
    <row r="385" spans="1:17" ht="33" hidden="1">
      <c r="A385" s="25" t="s">
        <v>65</v>
      </c>
      <c r="B385" s="20" t="s">
        <v>235</v>
      </c>
      <c r="C385" s="20"/>
      <c r="D385" s="20"/>
      <c r="E385" s="20"/>
      <c r="F385" s="21">
        <f aca="true" t="shared" si="168" ref="F385:Q385">F386</f>
        <v>0</v>
      </c>
      <c r="G385" s="114">
        <f t="shared" si="168"/>
        <v>0</v>
      </c>
      <c r="H385" s="21">
        <f t="shared" si="168"/>
        <v>0</v>
      </c>
      <c r="I385" s="114">
        <f t="shared" si="168"/>
        <v>0</v>
      </c>
      <c r="J385" s="21">
        <f t="shared" si="168"/>
        <v>0</v>
      </c>
      <c r="K385" s="114">
        <f t="shared" si="168"/>
        <v>0</v>
      </c>
      <c r="L385" s="21">
        <f t="shared" si="168"/>
        <v>0</v>
      </c>
      <c r="M385" s="114">
        <f t="shared" si="168"/>
        <v>0</v>
      </c>
      <c r="N385" s="21">
        <f t="shared" si="168"/>
        <v>0</v>
      </c>
      <c r="O385" s="114">
        <f t="shared" si="168"/>
        <v>0</v>
      </c>
      <c r="P385" s="21">
        <f t="shared" si="168"/>
        <v>0</v>
      </c>
      <c r="Q385" s="21">
        <f t="shared" si="168"/>
        <v>0</v>
      </c>
    </row>
    <row r="386" spans="1:17" ht="33" hidden="1">
      <c r="A386" s="121" t="s">
        <v>259</v>
      </c>
      <c r="B386" s="6" t="s">
        <v>235</v>
      </c>
      <c r="C386" s="6" t="s">
        <v>95</v>
      </c>
      <c r="D386" s="6" t="s">
        <v>7</v>
      </c>
      <c r="E386" s="6" t="s">
        <v>17</v>
      </c>
      <c r="F386" s="7"/>
      <c r="G386" s="7"/>
      <c r="H386" s="7">
        <f>F386+G386</f>
        <v>0</v>
      </c>
      <c r="I386" s="7"/>
      <c r="J386" s="7">
        <f>H386+I386</f>
        <v>0</v>
      </c>
      <c r="K386" s="7"/>
      <c r="L386" s="7">
        <f>J386+K386</f>
        <v>0</v>
      </c>
      <c r="M386" s="7"/>
      <c r="N386" s="7">
        <f>L386+M386</f>
        <v>0</v>
      </c>
      <c r="O386" s="7"/>
      <c r="P386" s="7">
        <f>N386+O386</f>
        <v>0</v>
      </c>
      <c r="Q386" s="7">
        <f>O386+P386</f>
        <v>0</v>
      </c>
    </row>
    <row r="387" spans="1:17" ht="33">
      <c r="A387" s="25" t="s">
        <v>107</v>
      </c>
      <c r="B387" s="20" t="s">
        <v>484</v>
      </c>
      <c r="C387" s="20"/>
      <c r="D387" s="20"/>
      <c r="E387" s="20"/>
      <c r="F387" s="21">
        <f aca="true" t="shared" si="169" ref="F387:Q387">F388</f>
        <v>0</v>
      </c>
      <c r="G387" s="114">
        <f t="shared" si="169"/>
        <v>3917</v>
      </c>
      <c r="H387" s="21">
        <f t="shared" si="169"/>
        <v>3917</v>
      </c>
      <c r="I387" s="114">
        <f t="shared" si="169"/>
        <v>0</v>
      </c>
      <c r="J387" s="21">
        <f t="shared" si="169"/>
        <v>3917</v>
      </c>
      <c r="K387" s="114">
        <f t="shared" si="169"/>
        <v>0</v>
      </c>
      <c r="L387" s="21">
        <f t="shared" si="169"/>
        <v>3917</v>
      </c>
      <c r="M387" s="114">
        <f t="shared" si="169"/>
        <v>0</v>
      </c>
      <c r="N387" s="21">
        <f t="shared" si="169"/>
        <v>3917</v>
      </c>
      <c r="O387" s="114">
        <f t="shared" si="169"/>
        <v>0</v>
      </c>
      <c r="P387" s="21">
        <f t="shared" si="169"/>
        <v>3917</v>
      </c>
      <c r="Q387" s="21">
        <f t="shared" si="169"/>
        <v>3917</v>
      </c>
    </row>
    <row r="388" spans="1:17" ht="33">
      <c r="A388" s="121" t="s">
        <v>259</v>
      </c>
      <c r="B388" s="6" t="s">
        <v>484</v>
      </c>
      <c r="C388" s="6" t="s">
        <v>95</v>
      </c>
      <c r="D388" s="6" t="s">
        <v>7</v>
      </c>
      <c r="E388" s="6" t="s">
        <v>17</v>
      </c>
      <c r="F388" s="7"/>
      <c r="G388" s="7">
        <v>3917</v>
      </c>
      <c r="H388" s="7">
        <f>F388+G388</f>
        <v>3917</v>
      </c>
      <c r="I388" s="7"/>
      <c r="J388" s="7">
        <f>H388+I388</f>
        <v>3917</v>
      </c>
      <c r="K388" s="7"/>
      <c r="L388" s="7">
        <f>J388+K388</f>
        <v>3917</v>
      </c>
      <c r="M388" s="7"/>
      <c r="N388" s="7">
        <f>L388+M388</f>
        <v>3917</v>
      </c>
      <c r="O388" s="7"/>
      <c r="P388" s="7">
        <f>N388+O388</f>
        <v>3917</v>
      </c>
      <c r="Q388" s="7">
        <v>3917</v>
      </c>
    </row>
    <row r="389" spans="1:17" ht="49.5" hidden="1">
      <c r="A389" s="133" t="s">
        <v>363</v>
      </c>
      <c r="B389" s="20" t="s">
        <v>236</v>
      </c>
      <c r="C389" s="20"/>
      <c r="D389" s="20"/>
      <c r="E389" s="20"/>
      <c r="F389" s="21">
        <f aca="true" t="shared" si="170" ref="F389:Q389">F390</f>
        <v>0</v>
      </c>
      <c r="G389" s="114">
        <f t="shared" si="170"/>
        <v>0</v>
      </c>
      <c r="H389" s="21">
        <f t="shared" si="170"/>
        <v>0</v>
      </c>
      <c r="I389" s="114">
        <f t="shared" si="170"/>
        <v>0</v>
      </c>
      <c r="J389" s="21">
        <f t="shared" si="170"/>
        <v>0</v>
      </c>
      <c r="K389" s="114">
        <f t="shared" si="170"/>
        <v>0</v>
      </c>
      <c r="L389" s="21">
        <f t="shared" si="170"/>
        <v>0</v>
      </c>
      <c r="M389" s="114">
        <f t="shared" si="170"/>
        <v>0</v>
      </c>
      <c r="N389" s="21">
        <f t="shared" si="170"/>
        <v>0</v>
      </c>
      <c r="O389" s="114">
        <f t="shared" si="170"/>
        <v>0</v>
      </c>
      <c r="P389" s="21">
        <f t="shared" si="170"/>
        <v>0</v>
      </c>
      <c r="Q389" s="21">
        <f t="shared" si="170"/>
        <v>0</v>
      </c>
    </row>
    <row r="390" spans="1:17" ht="33" hidden="1">
      <c r="A390" s="121" t="s">
        <v>259</v>
      </c>
      <c r="B390" s="6" t="s">
        <v>236</v>
      </c>
      <c r="C390" s="6" t="s">
        <v>95</v>
      </c>
      <c r="D390" s="6" t="s">
        <v>7</v>
      </c>
      <c r="E390" s="6" t="s">
        <v>17</v>
      </c>
      <c r="F390" s="7"/>
      <c r="G390" s="7"/>
      <c r="H390" s="7">
        <f>F390+G390</f>
        <v>0</v>
      </c>
      <c r="I390" s="7"/>
      <c r="J390" s="7">
        <f>H390+I390</f>
        <v>0</v>
      </c>
      <c r="K390" s="7"/>
      <c r="L390" s="7">
        <f>J390+K390</f>
        <v>0</v>
      </c>
      <c r="M390" s="7"/>
      <c r="N390" s="7">
        <f>L390+M390</f>
        <v>0</v>
      </c>
      <c r="O390" s="7"/>
      <c r="P390" s="7">
        <f>N390+O390</f>
        <v>0</v>
      </c>
      <c r="Q390" s="7">
        <f>O390+P390</f>
        <v>0</v>
      </c>
    </row>
    <row r="391" spans="1:17" ht="33.75">
      <c r="A391" s="133" t="s">
        <v>297</v>
      </c>
      <c r="B391" s="74" t="s">
        <v>485</v>
      </c>
      <c r="C391" s="20"/>
      <c r="D391" s="20"/>
      <c r="E391" s="20"/>
      <c r="F391" s="21">
        <f aca="true" t="shared" si="171" ref="F391:Q391">F392</f>
        <v>0</v>
      </c>
      <c r="G391" s="112">
        <f t="shared" si="171"/>
        <v>206.2</v>
      </c>
      <c r="H391" s="21">
        <f t="shared" si="171"/>
        <v>206.2</v>
      </c>
      <c r="I391" s="112">
        <f t="shared" si="171"/>
        <v>68.5</v>
      </c>
      <c r="J391" s="21">
        <f t="shared" si="171"/>
        <v>274.7</v>
      </c>
      <c r="K391" s="112">
        <f t="shared" si="171"/>
        <v>0</v>
      </c>
      <c r="L391" s="21">
        <f t="shared" si="171"/>
        <v>274.7</v>
      </c>
      <c r="M391" s="112">
        <f t="shared" si="171"/>
        <v>0</v>
      </c>
      <c r="N391" s="21">
        <f t="shared" si="171"/>
        <v>274.7</v>
      </c>
      <c r="O391" s="112">
        <f t="shared" si="171"/>
        <v>0</v>
      </c>
      <c r="P391" s="21">
        <f t="shared" si="171"/>
        <v>274.7</v>
      </c>
      <c r="Q391" s="21">
        <f t="shared" si="171"/>
        <v>274.7</v>
      </c>
    </row>
    <row r="392" spans="1:17" ht="33">
      <c r="A392" s="121" t="s">
        <v>259</v>
      </c>
      <c r="B392" s="75" t="s">
        <v>485</v>
      </c>
      <c r="C392" s="6" t="s">
        <v>95</v>
      </c>
      <c r="D392" s="6" t="s">
        <v>7</v>
      </c>
      <c r="E392" s="6" t="s">
        <v>17</v>
      </c>
      <c r="F392" s="7"/>
      <c r="G392" s="7">
        <v>206.2</v>
      </c>
      <c r="H392" s="7">
        <f>F392+G392</f>
        <v>206.2</v>
      </c>
      <c r="I392" s="7">
        <v>68.5</v>
      </c>
      <c r="J392" s="7">
        <f>H392+I392</f>
        <v>274.7</v>
      </c>
      <c r="K392" s="7"/>
      <c r="L392" s="7">
        <f>J392+K392</f>
        <v>274.7</v>
      </c>
      <c r="M392" s="7"/>
      <c r="N392" s="7">
        <f>L392+M392</f>
        <v>274.7</v>
      </c>
      <c r="O392" s="7"/>
      <c r="P392" s="7">
        <f>N392+O392</f>
        <v>274.7</v>
      </c>
      <c r="Q392" s="7">
        <v>274.7</v>
      </c>
    </row>
    <row r="393" spans="1:17" ht="16.5">
      <c r="A393" s="152" t="s">
        <v>118</v>
      </c>
      <c r="B393" s="13" t="s">
        <v>237</v>
      </c>
      <c r="C393" s="13"/>
      <c r="D393" s="13"/>
      <c r="E393" s="13"/>
      <c r="F393" s="14">
        <f aca="true" t="shared" si="172" ref="F393:L393">F394+F397</f>
        <v>7351.2</v>
      </c>
      <c r="G393" s="14">
        <f t="shared" si="172"/>
        <v>0</v>
      </c>
      <c r="H393" s="14">
        <f t="shared" si="172"/>
        <v>7351.2</v>
      </c>
      <c r="I393" s="14">
        <f t="shared" si="172"/>
        <v>0</v>
      </c>
      <c r="J393" s="14">
        <f t="shared" si="172"/>
        <v>7351.2</v>
      </c>
      <c r="K393" s="14">
        <f t="shared" si="172"/>
        <v>0</v>
      </c>
      <c r="L393" s="14">
        <f t="shared" si="172"/>
        <v>7351.2</v>
      </c>
      <c r="M393" s="14">
        <f>M394+M397</f>
        <v>0</v>
      </c>
      <c r="N393" s="14">
        <f>N394+N397</f>
        <v>7351.2</v>
      </c>
      <c r="O393" s="14">
        <f>O394+O397</f>
        <v>0</v>
      </c>
      <c r="P393" s="14">
        <f>P394+P397</f>
        <v>7351.2</v>
      </c>
      <c r="Q393" s="14">
        <f>Q394+Q397</f>
        <v>3590.4</v>
      </c>
    </row>
    <row r="394" spans="1:17" ht="69" hidden="1">
      <c r="A394" s="39" t="s">
        <v>283</v>
      </c>
      <c r="B394" s="82" t="s">
        <v>287</v>
      </c>
      <c r="C394" s="17"/>
      <c r="D394" s="17"/>
      <c r="E394" s="17"/>
      <c r="F394" s="18">
        <f aca="true" t="shared" si="173" ref="F394:Q395">F395</f>
        <v>0</v>
      </c>
      <c r="G394" s="18">
        <f t="shared" si="173"/>
        <v>0</v>
      </c>
      <c r="H394" s="18">
        <f t="shared" si="173"/>
        <v>0</v>
      </c>
      <c r="I394" s="18">
        <f t="shared" si="173"/>
        <v>0</v>
      </c>
      <c r="J394" s="18">
        <f t="shared" si="173"/>
        <v>0</v>
      </c>
      <c r="K394" s="18">
        <f t="shared" si="173"/>
        <v>0</v>
      </c>
      <c r="L394" s="18">
        <f t="shared" si="173"/>
        <v>0</v>
      </c>
      <c r="M394" s="18">
        <f t="shared" si="173"/>
        <v>0</v>
      </c>
      <c r="N394" s="18">
        <f t="shared" si="173"/>
        <v>0</v>
      </c>
      <c r="O394" s="18">
        <f t="shared" si="173"/>
        <v>0</v>
      </c>
      <c r="P394" s="18">
        <f t="shared" si="173"/>
        <v>0</v>
      </c>
      <c r="Q394" s="18">
        <f t="shared" si="173"/>
        <v>0</v>
      </c>
    </row>
    <row r="395" spans="1:17" ht="33.75" hidden="1">
      <c r="A395" s="28" t="s">
        <v>284</v>
      </c>
      <c r="B395" s="74" t="s">
        <v>288</v>
      </c>
      <c r="C395" s="20"/>
      <c r="D395" s="20"/>
      <c r="E395" s="20"/>
      <c r="F395" s="42">
        <f t="shared" si="173"/>
        <v>0</v>
      </c>
      <c r="G395" s="138">
        <f t="shared" si="173"/>
        <v>0</v>
      </c>
      <c r="H395" s="42">
        <f t="shared" si="173"/>
        <v>0</v>
      </c>
      <c r="I395" s="138">
        <f t="shared" si="173"/>
        <v>0</v>
      </c>
      <c r="J395" s="42">
        <f t="shared" si="173"/>
        <v>0</v>
      </c>
      <c r="K395" s="138">
        <f t="shared" si="173"/>
        <v>0</v>
      </c>
      <c r="L395" s="42">
        <f t="shared" si="173"/>
        <v>0</v>
      </c>
      <c r="M395" s="138">
        <f t="shared" si="173"/>
        <v>0</v>
      </c>
      <c r="N395" s="42">
        <f t="shared" si="173"/>
        <v>0</v>
      </c>
      <c r="O395" s="138">
        <f t="shared" si="173"/>
        <v>0</v>
      </c>
      <c r="P395" s="42">
        <f t="shared" si="173"/>
        <v>0</v>
      </c>
      <c r="Q395" s="42">
        <f t="shared" si="173"/>
        <v>0</v>
      </c>
    </row>
    <row r="396" spans="1:17" s="36" customFormat="1" ht="33" hidden="1">
      <c r="A396" s="102" t="s">
        <v>286</v>
      </c>
      <c r="B396" s="75" t="s">
        <v>288</v>
      </c>
      <c r="C396" s="6" t="s">
        <v>285</v>
      </c>
      <c r="D396" s="6" t="s">
        <v>8</v>
      </c>
      <c r="E396" s="6" t="s">
        <v>5</v>
      </c>
      <c r="F396" s="7"/>
      <c r="G396" s="7"/>
      <c r="H396" s="7">
        <f>F396+G396</f>
        <v>0</v>
      </c>
      <c r="I396" s="7"/>
      <c r="J396" s="7">
        <f>H396+I396</f>
        <v>0</v>
      </c>
      <c r="K396" s="7"/>
      <c r="L396" s="7">
        <f>J396+K396</f>
        <v>0</v>
      </c>
      <c r="M396" s="7"/>
      <c r="N396" s="7">
        <f>L396+M396</f>
        <v>0</v>
      </c>
      <c r="O396" s="7"/>
      <c r="P396" s="7">
        <f>N396+O396</f>
        <v>0</v>
      </c>
      <c r="Q396" s="7">
        <f>O396+P396</f>
        <v>0</v>
      </c>
    </row>
    <row r="397" spans="1:17" s="36" customFormat="1" ht="17.25">
      <c r="A397" s="39" t="s">
        <v>124</v>
      </c>
      <c r="B397" s="17" t="s">
        <v>238</v>
      </c>
      <c r="C397" s="17"/>
      <c r="D397" s="17"/>
      <c r="E397" s="17"/>
      <c r="F397" s="18">
        <f aca="true" t="shared" si="174" ref="F397:L397">F398+F400+F402+F406+F408+F410+F412+F404</f>
        <v>7351.2</v>
      </c>
      <c r="G397" s="18">
        <f t="shared" si="174"/>
        <v>0</v>
      </c>
      <c r="H397" s="18">
        <f t="shared" si="174"/>
        <v>7351.2</v>
      </c>
      <c r="I397" s="18">
        <f t="shared" si="174"/>
        <v>0</v>
      </c>
      <c r="J397" s="18">
        <f t="shared" si="174"/>
        <v>7351.2</v>
      </c>
      <c r="K397" s="18">
        <f t="shared" si="174"/>
        <v>0</v>
      </c>
      <c r="L397" s="18">
        <f t="shared" si="174"/>
        <v>7351.2</v>
      </c>
      <c r="M397" s="18">
        <f>M398+M400+M402+M406+M408+M410+M412+M404</f>
        <v>0</v>
      </c>
      <c r="N397" s="18">
        <f>N398+N400+N402+N406+N408+N410+N412+N404</f>
        <v>7351.2</v>
      </c>
      <c r="O397" s="18">
        <f>O398+O400+O402+O406+O408+O410+O412+O404</f>
        <v>0</v>
      </c>
      <c r="P397" s="18">
        <f>P398+P400+P402+P406+P408+P410+P412+P404</f>
        <v>7351.2</v>
      </c>
      <c r="Q397" s="18">
        <f>Q398+Q400+Q402+Q406+Q408+Q410+Q412+Q404</f>
        <v>3590.4</v>
      </c>
    </row>
    <row r="398" spans="1:17" s="36" customFormat="1" ht="33">
      <c r="A398" s="28" t="s">
        <v>93</v>
      </c>
      <c r="B398" s="20" t="s">
        <v>239</v>
      </c>
      <c r="C398" s="20"/>
      <c r="D398" s="20"/>
      <c r="E398" s="20"/>
      <c r="F398" s="42">
        <f aca="true" t="shared" si="175" ref="F398:Q398">F399</f>
        <v>159</v>
      </c>
      <c r="G398" s="113">
        <f t="shared" si="175"/>
        <v>0</v>
      </c>
      <c r="H398" s="42">
        <f t="shared" si="175"/>
        <v>159</v>
      </c>
      <c r="I398" s="113">
        <f t="shared" si="175"/>
        <v>0</v>
      </c>
      <c r="J398" s="42">
        <f t="shared" si="175"/>
        <v>159</v>
      </c>
      <c r="K398" s="113">
        <f t="shared" si="175"/>
        <v>0</v>
      </c>
      <c r="L398" s="42">
        <f t="shared" si="175"/>
        <v>159</v>
      </c>
      <c r="M398" s="113">
        <f t="shared" si="175"/>
        <v>0</v>
      </c>
      <c r="N398" s="42">
        <f t="shared" si="175"/>
        <v>159</v>
      </c>
      <c r="O398" s="113">
        <f t="shared" si="175"/>
        <v>0</v>
      </c>
      <c r="P398" s="42">
        <f t="shared" si="175"/>
        <v>159</v>
      </c>
      <c r="Q398" s="42">
        <f t="shared" si="175"/>
        <v>103.8</v>
      </c>
    </row>
    <row r="399" spans="1:17" s="36" customFormat="1" ht="33">
      <c r="A399" s="121" t="s">
        <v>259</v>
      </c>
      <c r="B399" s="6" t="s">
        <v>239</v>
      </c>
      <c r="C399" s="6" t="s">
        <v>95</v>
      </c>
      <c r="D399" s="6" t="s">
        <v>8</v>
      </c>
      <c r="E399" s="6" t="s">
        <v>5</v>
      </c>
      <c r="F399" s="7">
        <v>159</v>
      </c>
      <c r="G399" s="7"/>
      <c r="H399" s="7">
        <f>F399+G399</f>
        <v>159</v>
      </c>
      <c r="I399" s="7"/>
      <c r="J399" s="7">
        <f>H399+I399</f>
        <v>159</v>
      </c>
      <c r="K399" s="7"/>
      <c r="L399" s="7">
        <f>J399+K399</f>
        <v>159</v>
      </c>
      <c r="M399" s="7"/>
      <c r="N399" s="7">
        <f>L399+M399</f>
        <v>159</v>
      </c>
      <c r="O399" s="7"/>
      <c r="P399" s="7">
        <f>N399+O399</f>
        <v>159</v>
      </c>
      <c r="Q399" s="7">
        <v>103.8</v>
      </c>
    </row>
    <row r="400" spans="1:17" s="36" customFormat="1" ht="16.5">
      <c r="A400" s="19" t="s">
        <v>58</v>
      </c>
      <c r="B400" s="20" t="s">
        <v>240</v>
      </c>
      <c r="C400" s="20"/>
      <c r="D400" s="20"/>
      <c r="E400" s="20"/>
      <c r="F400" s="42">
        <f aca="true" t="shared" si="176" ref="F400:Q400">F401</f>
        <v>99.6</v>
      </c>
      <c r="G400" s="113">
        <f t="shared" si="176"/>
        <v>0</v>
      </c>
      <c r="H400" s="42">
        <f t="shared" si="176"/>
        <v>99.6</v>
      </c>
      <c r="I400" s="113">
        <f t="shared" si="176"/>
        <v>0</v>
      </c>
      <c r="J400" s="42">
        <f t="shared" si="176"/>
        <v>99.6</v>
      </c>
      <c r="K400" s="113">
        <f t="shared" si="176"/>
        <v>0</v>
      </c>
      <c r="L400" s="42">
        <f t="shared" si="176"/>
        <v>99.6</v>
      </c>
      <c r="M400" s="113">
        <f t="shared" si="176"/>
        <v>0</v>
      </c>
      <c r="N400" s="42">
        <f t="shared" si="176"/>
        <v>99.6</v>
      </c>
      <c r="O400" s="113">
        <f t="shared" si="176"/>
        <v>0</v>
      </c>
      <c r="P400" s="42">
        <f t="shared" si="176"/>
        <v>99.6</v>
      </c>
      <c r="Q400" s="42">
        <f t="shared" si="176"/>
        <v>24.9</v>
      </c>
    </row>
    <row r="401" spans="1:17" s="36" customFormat="1" ht="33">
      <c r="A401" s="121" t="s">
        <v>259</v>
      </c>
      <c r="B401" s="6" t="s">
        <v>240</v>
      </c>
      <c r="C401" s="6" t="s">
        <v>95</v>
      </c>
      <c r="D401" s="6" t="s">
        <v>8</v>
      </c>
      <c r="E401" s="6" t="s">
        <v>5</v>
      </c>
      <c r="F401" s="7">
        <v>99.6</v>
      </c>
      <c r="G401" s="7"/>
      <c r="H401" s="7">
        <f>F401+G401</f>
        <v>99.6</v>
      </c>
      <c r="I401" s="7"/>
      <c r="J401" s="7">
        <f>H401+I401</f>
        <v>99.6</v>
      </c>
      <c r="K401" s="7"/>
      <c r="L401" s="7">
        <f>J401+K401</f>
        <v>99.6</v>
      </c>
      <c r="M401" s="7"/>
      <c r="N401" s="7">
        <f>L401+M401</f>
        <v>99.6</v>
      </c>
      <c r="O401" s="7"/>
      <c r="P401" s="7">
        <f>N401+O401</f>
        <v>99.6</v>
      </c>
      <c r="Q401" s="7">
        <v>24.9</v>
      </c>
    </row>
    <row r="402" spans="1:17" s="36" customFormat="1" ht="16.5" hidden="1">
      <c r="A402" s="25" t="s">
        <v>44</v>
      </c>
      <c r="B402" s="20" t="s">
        <v>241</v>
      </c>
      <c r="C402" s="20"/>
      <c r="D402" s="20"/>
      <c r="E402" s="20"/>
      <c r="F402" s="21">
        <f aca="true" t="shared" si="177" ref="F402:Q402">F403</f>
        <v>0</v>
      </c>
      <c r="G402" s="21">
        <f t="shared" si="177"/>
        <v>0</v>
      </c>
      <c r="H402" s="21">
        <f t="shared" si="177"/>
        <v>0</v>
      </c>
      <c r="I402" s="21">
        <f t="shared" si="177"/>
        <v>0</v>
      </c>
      <c r="J402" s="21">
        <f t="shared" si="177"/>
        <v>0</v>
      </c>
      <c r="K402" s="21">
        <f t="shared" si="177"/>
        <v>0</v>
      </c>
      <c r="L402" s="21">
        <f t="shared" si="177"/>
        <v>0</v>
      </c>
      <c r="M402" s="21">
        <f t="shared" si="177"/>
        <v>0</v>
      </c>
      <c r="N402" s="21">
        <f t="shared" si="177"/>
        <v>0</v>
      </c>
      <c r="O402" s="21">
        <f t="shared" si="177"/>
        <v>0</v>
      </c>
      <c r="P402" s="21">
        <f t="shared" si="177"/>
        <v>0</v>
      </c>
      <c r="Q402" s="21">
        <f t="shared" si="177"/>
        <v>0</v>
      </c>
    </row>
    <row r="403" spans="1:17" s="15" customFormat="1" ht="33" hidden="1">
      <c r="A403" s="121" t="s">
        <v>259</v>
      </c>
      <c r="B403" s="6" t="s">
        <v>241</v>
      </c>
      <c r="C403" s="6" t="s">
        <v>95</v>
      </c>
      <c r="D403" s="6" t="s">
        <v>8</v>
      </c>
      <c r="E403" s="6" t="s">
        <v>15</v>
      </c>
      <c r="F403" s="7"/>
      <c r="G403" s="7"/>
      <c r="H403" s="7">
        <f>F403+G403</f>
        <v>0</v>
      </c>
      <c r="I403" s="7"/>
      <c r="J403" s="7">
        <f>H403+I403</f>
        <v>0</v>
      </c>
      <c r="K403" s="7"/>
      <c r="L403" s="7">
        <f>J403+K403</f>
        <v>0</v>
      </c>
      <c r="M403" s="7"/>
      <c r="N403" s="7">
        <f>L403+M403</f>
        <v>0</v>
      </c>
      <c r="O403" s="7"/>
      <c r="P403" s="7">
        <f>N403+O403</f>
        <v>0</v>
      </c>
      <c r="Q403" s="7">
        <f>O403+P403</f>
        <v>0</v>
      </c>
    </row>
    <row r="404" spans="1:17" s="15" customFormat="1" ht="33" hidden="1">
      <c r="A404" s="25" t="s">
        <v>374</v>
      </c>
      <c r="B404" s="74" t="s">
        <v>373</v>
      </c>
      <c r="C404" s="6"/>
      <c r="D404" s="6"/>
      <c r="E404" s="6"/>
      <c r="F404" s="7">
        <f aca="true" t="shared" si="178" ref="F404:Q404">F405</f>
        <v>0</v>
      </c>
      <c r="G404" s="7">
        <f t="shared" si="178"/>
        <v>0</v>
      </c>
      <c r="H404" s="21">
        <f t="shared" si="178"/>
        <v>0</v>
      </c>
      <c r="I404" s="7">
        <f t="shared" si="178"/>
        <v>0</v>
      </c>
      <c r="J404" s="21">
        <f t="shared" si="178"/>
        <v>0</v>
      </c>
      <c r="K404" s="7">
        <f t="shared" si="178"/>
        <v>0</v>
      </c>
      <c r="L404" s="21">
        <f t="shared" si="178"/>
        <v>0</v>
      </c>
      <c r="M404" s="7">
        <f t="shared" si="178"/>
        <v>0</v>
      </c>
      <c r="N404" s="21">
        <f t="shared" si="178"/>
        <v>0</v>
      </c>
      <c r="O404" s="7">
        <f t="shared" si="178"/>
        <v>0</v>
      </c>
      <c r="P404" s="21">
        <f t="shared" si="178"/>
        <v>0</v>
      </c>
      <c r="Q404" s="21">
        <f t="shared" si="178"/>
        <v>0</v>
      </c>
    </row>
    <row r="405" spans="1:17" s="15" customFormat="1" ht="33" hidden="1">
      <c r="A405" s="121" t="s">
        <v>259</v>
      </c>
      <c r="B405" s="78" t="s">
        <v>373</v>
      </c>
      <c r="C405" s="6" t="s">
        <v>95</v>
      </c>
      <c r="D405" s="6" t="s">
        <v>7</v>
      </c>
      <c r="E405" s="6" t="s">
        <v>12</v>
      </c>
      <c r="F405" s="7"/>
      <c r="G405" s="142"/>
      <c r="H405" s="7">
        <f>F405+G405</f>
        <v>0</v>
      </c>
      <c r="I405" s="142"/>
      <c r="J405" s="7">
        <f>H405+I405</f>
        <v>0</v>
      </c>
      <c r="K405" s="142"/>
      <c r="L405" s="7">
        <f>J405+K405</f>
        <v>0</v>
      </c>
      <c r="M405" s="142"/>
      <c r="N405" s="7">
        <f>L405+M405</f>
        <v>0</v>
      </c>
      <c r="O405" s="142"/>
      <c r="P405" s="7">
        <f>N405+O405</f>
        <v>0</v>
      </c>
      <c r="Q405" s="7">
        <f>O405+P405</f>
        <v>0</v>
      </c>
    </row>
    <row r="406" spans="1:17" s="15" customFormat="1" ht="15.75" customHeight="1">
      <c r="A406" s="25" t="s">
        <v>47</v>
      </c>
      <c r="B406" s="20" t="s">
        <v>242</v>
      </c>
      <c r="C406" s="20"/>
      <c r="D406" s="20"/>
      <c r="E406" s="20"/>
      <c r="F406" s="21">
        <f aca="true" t="shared" si="179" ref="F406:Q406">F407</f>
        <v>1661.6</v>
      </c>
      <c r="G406" s="114">
        <f t="shared" si="179"/>
        <v>0</v>
      </c>
      <c r="H406" s="21">
        <f t="shared" si="179"/>
        <v>1661.6</v>
      </c>
      <c r="I406" s="114">
        <f t="shared" si="179"/>
        <v>0</v>
      </c>
      <c r="J406" s="21">
        <f t="shared" si="179"/>
        <v>1661.6</v>
      </c>
      <c r="K406" s="114">
        <f t="shared" si="179"/>
        <v>0</v>
      </c>
      <c r="L406" s="21">
        <f t="shared" si="179"/>
        <v>1661.6</v>
      </c>
      <c r="M406" s="114">
        <f t="shared" si="179"/>
        <v>0</v>
      </c>
      <c r="N406" s="21">
        <f t="shared" si="179"/>
        <v>1661.6</v>
      </c>
      <c r="O406" s="114">
        <f t="shared" si="179"/>
        <v>0</v>
      </c>
      <c r="P406" s="21">
        <f t="shared" si="179"/>
        <v>1661.6</v>
      </c>
      <c r="Q406" s="21">
        <f t="shared" si="179"/>
        <v>707.5</v>
      </c>
    </row>
    <row r="407" spans="1:17" s="15" customFormat="1" ht="33">
      <c r="A407" s="121" t="s">
        <v>259</v>
      </c>
      <c r="B407" s="6" t="s">
        <v>242</v>
      </c>
      <c r="C407" s="6" t="s">
        <v>95</v>
      </c>
      <c r="D407" s="6" t="s">
        <v>8</v>
      </c>
      <c r="E407" s="6" t="s">
        <v>6</v>
      </c>
      <c r="F407" s="7">
        <v>1661.6</v>
      </c>
      <c r="G407" s="7"/>
      <c r="H407" s="7">
        <f>F407+G407</f>
        <v>1661.6</v>
      </c>
      <c r="I407" s="7"/>
      <c r="J407" s="7">
        <f>H407+I407</f>
        <v>1661.6</v>
      </c>
      <c r="K407" s="7"/>
      <c r="L407" s="7">
        <f>J407+K407</f>
        <v>1661.6</v>
      </c>
      <c r="M407" s="7"/>
      <c r="N407" s="7">
        <f>L407+M407</f>
        <v>1661.6</v>
      </c>
      <c r="O407" s="7"/>
      <c r="P407" s="7">
        <f>N407+O407</f>
        <v>1661.6</v>
      </c>
      <c r="Q407" s="7">
        <v>707.5</v>
      </c>
    </row>
    <row r="408" spans="1:17" s="15" customFormat="1" ht="16.5">
      <c r="A408" s="30" t="s">
        <v>49</v>
      </c>
      <c r="B408" s="31" t="s">
        <v>243</v>
      </c>
      <c r="C408" s="31"/>
      <c r="D408" s="31"/>
      <c r="E408" s="31"/>
      <c r="F408" s="21">
        <f aca="true" t="shared" si="180" ref="F408:Q408">F409</f>
        <v>381</v>
      </c>
      <c r="G408" s="114">
        <f t="shared" si="180"/>
        <v>0</v>
      </c>
      <c r="H408" s="21">
        <f t="shared" si="180"/>
        <v>381</v>
      </c>
      <c r="I408" s="114">
        <f t="shared" si="180"/>
        <v>0</v>
      </c>
      <c r="J408" s="21">
        <f t="shared" si="180"/>
        <v>381</v>
      </c>
      <c r="K408" s="114">
        <f t="shared" si="180"/>
        <v>0</v>
      </c>
      <c r="L408" s="21">
        <f t="shared" si="180"/>
        <v>381</v>
      </c>
      <c r="M408" s="114">
        <f t="shared" si="180"/>
        <v>0</v>
      </c>
      <c r="N408" s="21">
        <f t="shared" si="180"/>
        <v>381</v>
      </c>
      <c r="O408" s="114">
        <f t="shared" si="180"/>
        <v>0</v>
      </c>
      <c r="P408" s="21">
        <f t="shared" si="180"/>
        <v>381</v>
      </c>
      <c r="Q408" s="21">
        <f t="shared" si="180"/>
        <v>70.4</v>
      </c>
    </row>
    <row r="409" spans="1:17" s="15" customFormat="1" ht="33">
      <c r="A409" s="121" t="s">
        <v>259</v>
      </c>
      <c r="B409" s="6" t="s">
        <v>243</v>
      </c>
      <c r="C409" s="6" t="s">
        <v>95</v>
      </c>
      <c r="D409" s="6" t="s">
        <v>8</v>
      </c>
      <c r="E409" s="6" t="s">
        <v>6</v>
      </c>
      <c r="F409" s="7">
        <v>381</v>
      </c>
      <c r="G409" s="7"/>
      <c r="H409" s="7">
        <f>F409+G409</f>
        <v>381</v>
      </c>
      <c r="I409" s="7"/>
      <c r="J409" s="7">
        <f>H409+I409</f>
        <v>381</v>
      </c>
      <c r="K409" s="7"/>
      <c r="L409" s="7">
        <f>J409+K409</f>
        <v>381</v>
      </c>
      <c r="M409" s="7"/>
      <c r="N409" s="7">
        <f>L409+M409</f>
        <v>381</v>
      </c>
      <c r="O409" s="7"/>
      <c r="P409" s="7">
        <f>N409+O409</f>
        <v>381</v>
      </c>
      <c r="Q409" s="7">
        <v>70.4</v>
      </c>
    </row>
    <row r="410" spans="1:17" s="15" customFormat="1" ht="16.5">
      <c r="A410" s="30" t="s">
        <v>53</v>
      </c>
      <c r="B410" s="31" t="s">
        <v>244</v>
      </c>
      <c r="C410" s="31"/>
      <c r="D410" s="31"/>
      <c r="E410" s="31"/>
      <c r="F410" s="21">
        <f aca="true" t="shared" si="181" ref="F410:Q410">F411</f>
        <v>5050</v>
      </c>
      <c r="G410" s="114">
        <f t="shared" si="181"/>
        <v>0</v>
      </c>
      <c r="H410" s="21">
        <f t="shared" si="181"/>
        <v>5050</v>
      </c>
      <c r="I410" s="114">
        <f t="shared" si="181"/>
        <v>0</v>
      </c>
      <c r="J410" s="21">
        <f t="shared" si="181"/>
        <v>5050</v>
      </c>
      <c r="K410" s="114">
        <f t="shared" si="181"/>
        <v>0</v>
      </c>
      <c r="L410" s="21">
        <f t="shared" si="181"/>
        <v>5050</v>
      </c>
      <c r="M410" s="114">
        <f t="shared" si="181"/>
        <v>0</v>
      </c>
      <c r="N410" s="21">
        <f t="shared" si="181"/>
        <v>5050</v>
      </c>
      <c r="O410" s="114">
        <f t="shared" si="181"/>
        <v>0</v>
      </c>
      <c r="P410" s="21">
        <f t="shared" si="181"/>
        <v>5050</v>
      </c>
      <c r="Q410" s="21">
        <f t="shared" si="181"/>
        <v>2683.8</v>
      </c>
    </row>
    <row r="411" spans="1:17" ht="33">
      <c r="A411" s="121" t="s">
        <v>259</v>
      </c>
      <c r="B411" s="6" t="s">
        <v>244</v>
      </c>
      <c r="C411" s="6" t="s">
        <v>95</v>
      </c>
      <c r="D411" s="6" t="s">
        <v>8</v>
      </c>
      <c r="E411" s="6" t="s">
        <v>6</v>
      </c>
      <c r="F411" s="7">
        <v>5050</v>
      </c>
      <c r="G411" s="7"/>
      <c r="H411" s="7">
        <f>F411+G411</f>
        <v>5050</v>
      </c>
      <c r="I411" s="7"/>
      <c r="J411" s="7">
        <f>H411+I411</f>
        <v>5050</v>
      </c>
      <c r="K411" s="7"/>
      <c r="L411" s="7">
        <f>J411+K411</f>
        <v>5050</v>
      </c>
      <c r="M411" s="7"/>
      <c r="N411" s="7">
        <f>L411+M411</f>
        <v>5050</v>
      </c>
      <c r="O411" s="7"/>
      <c r="P411" s="7">
        <f>N411+O411</f>
        <v>5050</v>
      </c>
      <c r="Q411" s="7">
        <v>2683.8</v>
      </c>
    </row>
    <row r="412" spans="1:17" ht="16.5" hidden="1">
      <c r="A412" s="125" t="s">
        <v>149</v>
      </c>
      <c r="B412" s="41" t="s">
        <v>245</v>
      </c>
      <c r="C412" s="41"/>
      <c r="D412" s="41"/>
      <c r="E412" s="41"/>
      <c r="F412" s="21">
        <f aca="true" t="shared" si="182" ref="F412:Q412">F413</f>
        <v>0</v>
      </c>
      <c r="G412" s="114">
        <f t="shared" si="182"/>
        <v>0</v>
      </c>
      <c r="H412" s="21">
        <f t="shared" si="182"/>
        <v>0</v>
      </c>
      <c r="I412" s="114">
        <f t="shared" si="182"/>
        <v>0</v>
      </c>
      <c r="J412" s="21">
        <f t="shared" si="182"/>
        <v>0</v>
      </c>
      <c r="K412" s="114">
        <f t="shared" si="182"/>
        <v>0</v>
      </c>
      <c r="L412" s="21">
        <f t="shared" si="182"/>
        <v>0</v>
      </c>
      <c r="M412" s="114">
        <f t="shared" si="182"/>
        <v>0</v>
      </c>
      <c r="N412" s="21">
        <f t="shared" si="182"/>
        <v>0</v>
      </c>
      <c r="O412" s="114">
        <f t="shared" si="182"/>
        <v>0</v>
      </c>
      <c r="P412" s="21">
        <f t="shared" si="182"/>
        <v>0</v>
      </c>
      <c r="Q412" s="21">
        <f t="shared" si="182"/>
        <v>0</v>
      </c>
    </row>
    <row r="413" spans="1:17" ht="33" hidden="1">
      <c r="A413" s="121" t="s">
        <v>259</v>
      </c>
      <c r="B413" s="41" t="s">
        <v>245</v>
      </c>
      <c r="C413" s="41" t="s">
        <v>95</v>
      </c>
      <c r="D413" s="41" t="s">
        <v>8</v>
      </c>
      <c r="E413" s="41" t="s">
        <v>6</v>
      </c>
      <c r="F413" s="7"/>
      <c r="G413" s="7"/>
      <c r="H413" s="7">
        <f>F413+G413</f>
        <v>0</v>
      </c>
      <c r="I413" s="7"/>
      <c r="J413" s="7">
        <f>H413+I413</f>
        <v>0</v>
      </c>
      <c r="K413" s="7"/>
      <c r="L413" s="7">
        <f>J413+K413</f>
        <v>0</v>
      </c>
      <c r="M413" s="7"/>
      <c r="N413" s="7">
        <f>L413+M413</f>
        <v>0</v>
      </c>
      <c r="O413" s="7"/>
      <c r="P413" s="7">
        <f>N413+O413</f>
        <v>0</v>
      </c>
      <c r="Q413" s="7">
        <f>O413+P413</f>
        <v>0</v>
      </c>
    </row>
    <row r="414" spans="1:17" ht="33">
      <c r="A414" s="40" t="s">
        <v>140</v>
      </c>
      <c r="B414" s="13" t="s">
        <v>246</v>
      </c>
      <c r="C414" s="13"/>
      <c r="D414" s="13"/>
      <c r="E414" s="13"/>
      <c r="F414" s="14">
        <f aca="true" t="shared" si="183" ref="F414:L414">F415+F429+F432</f>
        <v>2789.3</v>
      </c>
      <c r="G414" s="14">
        <f t="shared" si="183"/>
        <v>950.5999999999999</v>
      </c>
      <c r="H414" s="14">
        <f t="shared" si="183"/>
        <v>3739.9</v>
      </c>
      <c r="I414" s="14">
        <f t="shared" si="183"/>
        <v>-235.49999999999997</v>
      </c>
      <c r="J414" s="14">
        <f t="shared" si="183"/>
        <v>3504.4</v>
      </c>
      <c r="K414" s="14">
        <f t="shared" si="183"/>
        <v>-1190.3</v>
      </c>
      <c r="L414" s="14">
        <f t="shared" si="183"/>
        <v>2314.1000000000004</v>
      </c>
      <c r="M414" s="14">
        <f>M415+M429+M432</f>
        <v>0</v>
      </c>
      <c r="N414" s="14">
        <f>N415+N429+N432</f>
        <v>2314.1000000000004</v>
      </c>
      <c r="O414" s="14">
        <f>O415+O429+O432</f>
        <v>603.7</v>
      </c>
      <c r="P414" s="14">
        <f>P415+P429+P432</f>
        <v>2917.8</v>
      </c>
      <c r="Q414" s="14">
        <f>Q415+Q429+Q432</f>
        <v>1686.4</v>
      </c>
    </row>
    <row r="415" spans="1:17" ht="17.25">
      <c r="A415" s="16" t="s">
        <v>13</v>
      </c>
      <c r="B415" s="17" t="s">
        <v>247</v>
      </c>
      <c r="C415" s="17"/>
      <c r="D415" s="17"/>
      <c r="E415" s="17"/>
      <c r="F415" s="18">
        <f aca="true" t="shared" si="184" ref="F415:Q415">F416</f>
        <v>500</v>
      </c>
      <c r="G415" s="112">
        <f t="shared" si="184"/>
        <v>0</v>
      </c>
      <c r="H415" s="18">
        <f t="shared" si="184"/>
        <v>500</v>
      </c>
      <c r="I415" s="112">
        <f t="shared" si="184"/>
        <v>0</v>
      </c>
      <c r="J415" s="18">
        <f t="shared" si="184"/>
        <v>500</v>
      </c>
      <c r="K415" s="112">
        <f t="shared" si="184"/>
        <v>0</v>
      </c>
      <c r="L415" s="18">
        <f t="shared" si="184"/>
        <v>500</v>
      </c>
      <c r="M415" s="112">
        <f t="shared" si="184"/>
        <v>0</v>
      </c>
      <c r="N415" s="18">
        <f t="shared" si="184"/>
        <v>500</v>
      </c>
      <c r="O415" s="112">
        <f t="shared" si="184"/>
        <v>0</v>
      </c>
      <c r="P415" s="18">
        <f t="shared" si="184"/>
        <v>500</v>
      </c>
      <c r="Q415" s="18">
        <f t="shared" si="184"/>
        <v>88.5</v>
      </c>
    </row>
    <row r="416" spans="1:17" ht="16.5">
      <c r="A416" s="19" t="s">
        <v>52</v>
      </c>
      <c r="B416" s="20" t="s">
        <v>248</v>
      </c>
      <c r="C416" s="20"/>
      <c r="D416" s="20"/>
      <c r="E416" s="20"/>
      <c r="F416" s="42">
        <f>F418+F419+F423+F424+F425+F426+F428</f>
        <v>500</v>
      </c>
      <c r="G416" s="42">
        <f>G418+G419+G423+G424+G425+G426+G428</f>
        <v>0</v>
      </c>
      <c r="H416" s="42">
        <f aca="true" t="shared" si="185" ref="H416:M416">H418+H419+H423+H424+H425+H426+H428+H417+H421+H422+H427</f>
        <v>500</v>
      </c>
      <c r="I416" s="42">
        <f t="shared" si="185"/>
        <v>0</v>
      </c>
      <c r="J416" s="42">
        <f t="shared" si="185"/>
        <v>500</v>
      </c>
      <c r="K416" s="42">
        <f t="shared" si="185"/>
        <v>0</v>
      </c>
      <c r="L416" s="42">
        <f t="shared" si="185"/>
        <v>500</v>
      </c>
      <c r="M416" s="42">
        <f t="shared" si="185"/>
        <v>0</v>
      </c>
      <c r="N416" s="42">
        <f>N418+N419+N423+N424+N425+N426+N428+N417+N421+N422+N427+N420</f>
        <v>500</v>
      </c>
      <c r="O416" s="42">
        <f>O418+O419+O423+O424+O425+O426+O428+O417+O421+O422+O427+O420</f>
        <v>0</v>
      </c>
      <c r="P416" s="42">
        <f>P418+P419+P423+P424+P425+P426+P428+P417+P421+P422+P427+P420</f>
        <v>500</v>
      </c>
      <c r="Q416" s="42">
        <f>Q418+Q419+Q423+Q424+Q425+Q426+Q428+Q417+Q421+Q422+Q427+Q420</f>
        <v>88.5</v>
      </c>
    </row>
    <row r="417" spans="1:17" ht="49.5">
      <c r="A417" s="5" t="s">
        <v>159</v>
      </c>
      <c r="B417" s="6" t="s">
        <v>248</v>
      </c>
      <c r="C417" s="6" t="s">
        <v>94</v>
      </c>
      <c r="D417" s="6" t="s">
        <v>5</v>
      </c>
      <c r="E417" s="6" t="s">
        <v>10</v>
      </c>
      <c r="F417" s="7"/>
      <c r="G417" s="7"/>
      <c r="H417" s="7">
        <f>F417+G417</f>
        <v>0</v>
      </c>
      <c r="I417" s="7">
        <v>5.7</v>
      </c>
      <c r="J417" s="7">
        <f aca="true" t="shared" si="186" ref="J417:J428">H417+I417</f>
        <v>5.7</v>
      </c>
      <c r="K417" s="7"/>
      <c r="L417" s="7">
        <f aca="true" t="shared" si="187" ref="L417:N428">J417+K417</f>
        <v>5.7</v>
      </c>
      <c r="M417" s="7"/>
      <c r="N417" s="7">
        <f t="shared" si="187"/>
        <v>5.7</v>
      </c>
      <c r="O417" s="7"/>
      <c r="P417" s="7">
        <v>10.7</v>
      </c>
      <c r="Q417" s="7">
        <v>10.7</v>
      </c>
    </row>
    <row r="418" spans="1:17" ht="49.5" hidden="1">
      <c r="A418" s="5" t="s">
        <v>159</v>
      </c>
      <c r="B418" s="6" t="s">
        <v>248</v>
      </c>
      <c r="C418" s="6" t="s">
        <v>94</v>
      </c>
      <c r="D418" s="6" t="s">
        <v>5</v>
      </c>
      <c r="E418" s="6" t="s">
        <v>67</v>
      </c>
      <c r="F418" s="7"/>
      <c r="G418" s="7"/>
      <c r="H418" s="7">
        <f aca="true" t="shared" si="188" ref="H418:H428">F418+G418</f>
        <v>0</v>
      </c>
      <c r="I418" s="7"/>
      <c r="J418" s="7">
        <f t="shared" si="186"/>
        <v>0</v>
      </c>
      <c r="K418" s="7"/>
      <c r="L418" s="7">
        <f t="shared" si="187"/>
        <v>0</v>
      </c>
      <c r="M418" s="7"/>
      <c r="N418" s="7">
        <f t="shared" si="187"/>
        <v>0</v>
      </c>
      <c r="O418" s="7"/>
      <c r="P418" s="7">
        <f aca="true" t="shared" si="189" ref="P418:Q427">N418+O418</f>
        <v>0</v>
      </c>
      <c r="Q418" s="7">
        <f t="shared" si="189"/>
        <v>0</v>
      </c>
    </row>
    <row r="419" spans="1:17" ht="49.5" hidden="1">
      <c r="A419" s="107" t="s">
        <v>299</v>
      </c>
      <c r="B419" s="6" t="s">
        <v>248</v>
      </c>
      <c r="C419" s="6" t="s">
        <v>94</v>
      </c>
      <c r="D419" s="6" t="s">
        <v>10</v>
      </c>
      <c r="E419" s="6" t="s">
        <v>17</v>
      </c>
      <c r="F419" s="7"/>
      <c r="G419" s="7"/>
      <c r="H419" s="7">
        <f t="shared" si="188"/>
        <v>0</v>
      </c>
      <c r="I419" s="7"/>
      <c r="J419" s="7">
        <f t="shared" si="186"/>
        <v>0</v>
      </c>
      <c r="K419" s="7"/>
      <c r="L419" s="7">
        <f t="shared" si="187"/>
        <v>0</v>
      </c>
      <c r="M419" s="7"/>
      <c r="N419" s="7">
        <f t="shared" si="187"/>
        <v>0</v>
      </c>
      <c r="O419" s="7"/>
      <c r="P419" s="7">
        <f t="shared" si="189"/>
        <v>0</v>
      </c>
      <c r="Q419" s="7">
        <f t="shared" si="189"/>
        <v>0</v>
      </c>
    </row>
    <row r="420" spans="1:17" ht="49.5">
      <c r="A420" s="107" t="s">
        <v>299</v>
      </c>
      <c r="B420" s="6" t="s">
        <v>248</v>
      </c>
      <c r="C420" s="6" t="s">
        <v>94</v>
      </c>
      <c r="D420" s="6" t="s">
        <v>18</v>
      </c>
      <c r="E420" s="6" t="s">
        <v>9</v>
      </c>
      <c r="F420" s="7"/>
      <c r="G420" s="7"/>
      <c r="H420" s="7">
        <f>F420+G420</f>
        <v>0</v>
      </c>
      <c r="I420" s="7"/>
      <c r="J420" s="7">
        <f>H420+I420</f>
        <v>0</v>
      </c>
      <c r="K420" s="7"/>
      <c r="L420" s="7">
        <f>J420+K420</f>
        <v>0</v>
      </c>
      <c r="M420" s="7"/>
      <c r="N420" s="7">
        <f>L420+M420</f>
        <v>0</v>
      </c>
      <c r="O420" s="7">
        <v>2</v>
      </c>
      <c r="P420" s="7">
        <f>N420+O420</f>
        <v>2</v>
      </c>
      <c r="Q420" s="7">
        <v>2</v>
      </c>
    </row>
    <row r="421" spans="1:17" ht="33">
      <c r="A421" s="121" t="s">
        <v>259</v>
      </c>
      <c r="B421" s="6" t="s">
        <v>248</v>
      </c>
      <c r="C421" s="6" t="s">
        <v>95</v>
      </c>
      <c r="D421" s="6" t="s">
        <v>5</v>
      </c>
      <c r="E421" s="6" t="s">
        <v>10</v>
      </c>
      <c r="F421" s="7"/>
      <c r="G421" s="7"/>
      <c r="H421" s="7">
        <f>F421+G421</f>
        <v>0</v>
      </c>
      <c r="I421" s="7">
        <v>2</v>
      </c>
      <c r="J421" s="7">
        <f t="shared" si="186"/>
        <v>2</v>
      </c>
      <c r="K421" s="7"/>
      <c r="L421" s="7">
        <f t="shared" si="187"/>
        <v>2</v>
      </c>
      <c r="M421" s="7">
        <v>4.2</v>
      </c>
      <c r="N421" s="7">
        <f t="shared" si="187"/>
        <v>6.2</v>
      </c>
      <c r="O421" s="7"/>
      <c r="P421" s="7">
        <v>7.1</v>
      </c>
      <c r="Q421" s="7">
        <v>2</v>
      </c>
    </row>
    <row r="422" spans="1:17" ht="33">
      <c r="A422" s="121" t="s">
        <v>259</v>
      </c>
      <c r="B422" s="6" t="s">
        <v>248</v>
      </c>
      <c r="C422" s="6" t="s">
        <v>95</v>
      </c>
      <c r="D422" s="6" t="s">
        <v>5</v>
      </c>
      <c r="E422" s="6" t="s">
        <v>67</v>
      </c>
      <c r="F422" s="7"/>
      <c r="G422" s="7"/>
      <c r="H422" s="7">
        <f>F422+G422</f>
        <v>0</v>
      </c>
      <c r="I422" s="7">
        <v>1</v>
      </c>
      <c r="J422" s="7">
        <f>H422+I422</f>
        <v>1</v>
      </c>
      <c r="K422" s="7"/>
      <c r="L422" s="7">
        <f t="shared" si="187"/>
        <v>1</v>
      </c>
      <c r="M422" s="7"/>
      <c r="N422" s="7">
        <f t="shared" si="187"/>
        <v>1</v>
      </c>
      <c r="O422" s="7"/>
      <c r="P422" s="7">
        <f t="shared" si="189"/>
        <v>1</v>
      </c>
      <c r="Q422" s="7">
        <v>1</v>
      </c>
    </row>
    <row r="423" spans="1:17" ht="33" hidden="1">
      <c r="A423" s="121" t="s">
        <v>259</v>
      </c>
      <c r="B423" s="6" t="s">
        <v>248</v>
      </c>
      <c r="C423" s="6" t="s">
        <v>95</v>
      </c>
      <c r="D423" s="6" t="s">
        <v>10</v>
      </c>
      <c r="E423" s="6" t="s">
        <v>17</v>
      </c>
      <c r="F423" s="7"/>
      <c r="G423" s="7"/>
      <c r="H423" s="7">
        <f t="shared" si="188"/>
        <v>0</v>
      </c>
      <c r="I423" s="7"/>
      <c r="J423" s="7">
        <f t="shared" si="186"/>
        <v>0</v>
      </c>
      <c r="K423" s="7"/>
      <c r="L423" s="7">
        <f t="shared" si="187"/>
        <v>0</v>
      </c>
      <c r="M423" s="7"/>
      <c r="N423" s="7">
        <f t="shared" si="187"/>
        <v>0</v>
      </c>
      <c r="O423" s="7"/>
      <c r="P423" s="7">
        <f t="shared" si="189"/>
        <v>0</v>
      </c>
      <c r="Q423" s="7">
        <f t="shared" si="189"/>
        <v>0</v>
      </c>
    </row>
    <row r="424" spans="1:17" ht="16.5">
      <c r="A424" s="26" t="s">
        <v>103</v>
      </c>
      <c r="B424" s="6" t="s">
        <v>248</v>
      </c>
      <c r="C424" s="6" t="s">
        <v>100</v>
      </c>
      <c r="D424" s="6" t="s">
        <v>18</v>
      </c>
      <c r="E424" s="6" t="s">
        <v>9</v>
      </c>
      <c r="F424" s="7"/>
      <c r="G424" s="7"/>
      <c r="H424" s="7">
        <f t="shared" si="188"/>
        <v>0</v>
      </c>
      <c r="I424" s="7">
        <v>57.8</v>
      </c>
      <c r="J424" s="7">
        <f t="shared" si="186"/>
        <v>57.8</v>
      </c>
      <c r="K424" s="7"/>
      <c r="L424" s="7">
        <f t="shared" si="187"/>
        <v>57.8</v>
      </c>
      <c r="M424" s="7"/>
      <c r="N424" s="7">
        <f t="shared" si="187"/>
        <v>57.8</v>
      </c>
      <c r="O424" s="7">
        <v>-2</v>
      </c>
      <c r="P424" s="7">
        <f t="shared" si="189"/>
        <v>55.8</v>
      </c>
      <c r="Q424" s="7">
        <v>55.8</v>
      </c>
    </row>
    <row r="425" spans="1:17" ht="16.5" hidden="1">
      <c r="A425" s="26" t="s">
        <v>99</v>
      </c>
      <c r="B425" s="6" t="s">
        <v>248</v>
      </c>
      <c r="C425" s="6" t="s">
        <v>98</v>
      </c>
      <c r="D425" s="6" t="s">
        <v>10</v>
      </c>
      <c r="E425" s="6" t="s">
        <v>15</v>
      </c>
      <c r="F425" s="7"/>
      <c r="G425" s="7"/>
      <c r="H425" s="7">
        <f t="shared" si="188"/>
        <v>0</v>
      </c>
      <c r="I425" s="7"/>
      <c r="J425" s="7">
        <f t="shared" si="186"/>
        <v>0</v>
      </c>
      <c r="K425" s="7"/>
      <c r="L425" s="7">
        <f t="shared" si="187"/>
        <v>0</v>
      </c>
      <c r="M425" s="7"/>
      <c r="N425" s="7">
        <f t="shared" si="187"/>
        <v>0</v>
      </c>
      <c r="O425" s="7"/>
      <c r="P425" s="7">
        <f t="shared" si="189"/>
        <v>0</v>
      </c>
      <c r="Q425" s="7">
        <f t="shared" si="189"/>
        <v>0</v>
      </c>
    </row>
    <row r="426" spans="1:17" ht="16.5" hidden="1">
      <c r="A426" s="26" t="s">
        <v>99</v>
      </c>
      <c r="B426" s="145" t="s">
        <v>248</v>
      </c>
      <c r="C426" s="110" t="s">
        <v>98</v>
      </c>
      <c r="D426" s="110" t="s">
        <v>11</v>
      </c>
      <c r="E426" s="110" t="s">
        <v>5</v>
      </c>
      <c r="F426" s="7"/>
      <c r="G426" s="7"/>
      <c r="H426" s="7">
        <f t="shared" si="188"/>
        <v>0</v>
      </c>
      <c r="I426" s="7"/>
      <c r="J426" s="7">
        <f t="shared" si="186"/>
        <v>0</v>
      </c>
      <c r="K426" s="7"/>
      <c r="L426" s="7">
        <f t="shared" si="187"/>
        <v>0</v>
      </c>
      <c r="M426" s="7"/>
      <c r="N426" s="7">
        <f t="shared" si="187"/>
        <v>0</v>
      </c>
      <c r="O426" s="7"/>
      <c r="P426" s="7">
        <f t="shared" si="189"/>
        <v>0</v>
      </c>
      <c r="Q426" s="7">
        <f t="shared" si="189"/>
        <v>0</v>
      </c>
    </row>
    <row r="427" spans="1:17" ht="16.5">
      <c r="A427" s="121" t="s">
        <v>115</v>
      </c>
      <c r="B427" s="6" t="s">
        <v>248</v>
      </c>
      <c r="C427" s="6" t="s">
        <v>114</v>
      </c>
      <c r="D427" s="6" t="s">
        <v>5</v>
      </c>
      <c r="E427" s="6" t="s">
        <v>67</v>
      </c>
      <c r="F427" s="7">
        <v>500</v>
      </c>
      <c r="G427" s="7"/>
      <c r="H427" s="7">
        <v>0</v>
      </c>
      <c r="I427" s="7">
        <v>17</v>
      </c>
      <c r="J427" s="7">
        <f>H427+I427</f>
        <v>17</v>
      </c>
      <c r="K427" s="7"/>
      <c r="L427" s="7">
        <f t="shared" si="187"/>
        <v>17</v>
      </c>
      <c r="M427" s="7"/>
      <c r="N427" s="7">
        <f t="shared" si="187"/>
        <v>17</v>
      </c>
      <c r="O427" s="7"/>
      <c r="P427" s="7">
        <f t="shared" si="189"/>
        <v>17</v>
      </c>
      <c r="Q427" s="7">
        <v>17</v>
      </c>
    </row>
    <row r="428" spans="1:17" s="37" customFormat="1" ht="16.5">
      <c r="A428" s="5" t="s">
        <v>97</v>
      </c>
      <c r="B428" s="6" t="s">
        <v>248</v>
      </c>
      <c r="C428" s="6" t="s">
        <v>96</v>
      </c>
      <c r="D428" s="6" t="s">
        <v>5</v>
      </c>
      <c r="E428" s="6" t="s">
        <v>66</v>
      </c>
      <c r="F428" s="7">
        <v>500</v>
      </c>
      <c r="G428" s="7"/>
      <c r="H428" s="7">
        <f t="shared" si="188"/>
        <v>500</v>
      </c>
      <c r="I428" s="7">
        <v>-83.5</v>
      </c>
      <c r="J428" s="7">
        <f t="shared" si="186"/>
        <v>416.5</v>
      </c>
      <c r="K428" s="7"/>
      <c r="L428" s="7">
        <f t="shared" si="187"/>
        <v>416.5</v>
      </c>
      <c r="M428" s="7">
        <v>-4.2</v>
      </c>
      <c r="N428" s="7">
        <f t="shared" si="187"/>
        <v>412.3</v>
      </c>
      <c r="O428" s="7"/>
      <c r="P428" s="7">
        <v>406.4</v>
      </c>
      <c r="Q428" s="7">
        <v>0</v>
      </c>
    </row>
    <row r="429" spans="1:17" s="37" customFormat="1" ht="17.25" hidden="1">
      <c r="A429" s="39" t="s">
        <v>74</v>
      </c>
      <c r="B429" s="17" t="s">
        <v>249</v>
      </c>
      <c r="C429" s="17"/>
      <c r="D429" s="17"/>
      <c r="E429" s="17"/>
      <c r="F429" s="18">
        <f aca="true" t="shared" si="190" ref="F429:Q430">F430</f>
        <v>595</v>
      </c>
      <c r="G429" s="18">
        <f t="shared" si="190"/>
        <v>-587.5</v>
      </c>
      <c r="H429" s="18">
        <f t="shared" si="190"/>
        <v>7.5</v>
      </c>
      <c r="I429" s="18">
        <f t="shared" si="190"/>
        <v>0</v>
      </c>
      <c r="J429" s="18">
        <f t="shared" si="190"/>
        <v>7.5</v>
      </c>
      <c r="K429" s="18">
        <f t="shared" si="190"/>
        <v>0</v>
      </c>
      <c r="L429" s="18">
        <f t="shared" si="190"/>
        <v>7.5</v>
      </c>
      <c r="M429" s="18">
        <f t="shared" si="190"/>
        <v>0</v>
      </c>
      <c r="N429" s="18">
        <f t="shared" si="190"/>
        <v>7.5</v>
      </c>
      <c r="O429" s="18">
        <f t="shared" si="190"/>
        <v>-7.5</v>
      </c>
      <c r="P429" s="18">
        <f t="shared" si="190"/>
        <v>0</v>
      </c>
      <c r="Q429" s="18">
        <f t="shared" si="190"/>
        <v>0</v>
      </c>
    </row>
    <row r="430" spans="1:17" s="37" customFormat="1" ht="16.5" hidden="1">
      <c r="A430" s="28" t="s">
        <v>75</v>
      </c>
      <c r="B430" s="20" t="s">
        <v>250</v>
      </c>
      <c r="C430" s="20"/>
      <c r="D430" s="20"/>
      <c r="E430" s="20"/>
      <c r="F430" s="42">
        <f t="shared" si="190"/>
        <v>595</v>
      </c>
      <c r="G430" s="113">
        <f t="shared" si="190"/>
        <v>-587.5</v>
      </c>
      <c r="H430" s="42">
        <f t="shared" si="190"/>
        <v>7.5</v>
      </c>
      <c r="I430" s="113">
        <f t="shared" si="190"/>
        <v>0</v>
      </c>
      <c r="J430" s="42">
        <f t="shared" si="190"/>
        <v>7.5</v>
      </c>
      <c r="K430" s="113">
        <f t="shared" si="190"/>
        <v>0</v>
      </c>
      <c r="L430" s="42">
        <f t="shared" si="190"/>
        <v>7.5</v>
      </c>
      <c r="M430" s="113">
        <f t="shared" si="190"/>
        <v>0</v>
      </c>
      <c r="N430" s="42">
        <f t="shared" si="190"/>
        <v>7.5</v>
      </c>
      <c r="O430" s="113">
        <f t="shared" si="190"/>
        <v>-7.5</v>
      </c>
      <c r="P430" s="42">
        <f t="shared" si="190"/>
        <v>0</v>
      </c>
      <c r="Q430" s="42">
        <f t="shared" si="190"/>
        <v>0</v>
      </c>
    </row>
    <row r="431" spans="1:17" ht="16.5" hidden="1">
      <c r="A431" s="102" t="s">
        <v>102</v>
      </c>
      <c r="B431" s="6" t="s">
        <v>250</v>
      </c>
      <c r="C431" s="6" t="s">
        <v>101</v>
      </c>
      <c r="D431" s="6" t="s">
        <v>67</v>
      </c>
      <c r="E431" s="6" t="s">
        <v>5</v>
      </c>
      <c r="F431" s="7">
        <f>635-40</f>
        <v>595</v>
      </c>
      <c r="G431" s="7">
        <v>-587.5</v>
      </c>
      <c r="H431" s="7">
        <f>F431+G431</f>
        <v>7.5</v>
      </c>
      <c r="I431" s="7"/>
      <c r="J431" s="7">
        <f>H431+I431</f>
        <v>7.5</v>
      </c>
      <c r="K431" s="7"/>
      <c r="L431" s="7">
        <f>J431+K431</f>
        <v>7.5</v>
      </c>
      <c r="M431" s="7"/>
      <c r="N431" s="7">
        <f>L431+M431</f>
        <v>7.5</v>
      </c>
      <c r="O431" s="7">
        <v>-7.5</v>
      </c>
      <c r="P431" s="7">
        <f>N431+O431</f>
        <v>0</v>
      </c>
      <c r="Q431" s="7">
        <v>0</v>
      </c>
    </row>
    <row r="432" spans="1:17" ht="35.25" customHeight="1">
      <c r="A432" s="22" t="s">
        <v>119</v>
      </c>
      <c r="B432" s="17" t="s">
        <v>253</v>
      </c>
      <c r="C432" s="17"/>
      <c r="D432" s="17"/>
      <c r="E432" s="17"/>
      <c r="F432" s="18">
        <f aca="true" t="shared" si="191" ref="F432:L432">F433+F438</f>
        <v>1694.3</v>
      </c>
      <c r="G432" s="18">
        <f t="shared" si="191"/>
        <v>1538.1</v>
      </c>
      <c r="H432" s="18">
        <f t="shared" si="191"/>
        <v>3232.4</v>
      </c>
      <c r="I432" s="18">
        <f t="shared" si="191"/>
        <v>-235.49999999999997</v>
      </c>
      <c r="J432" s="18">
        <f t="shared" si="191"/>
        <v>2996.9</v>
      </c>
      <c r="K432" s="18">
        <f t="shared" si="191"/>
        <v>-1190.3</v>
      </c>
      <c r="L432" s="18">
        <f t="shared" si="191"/>
        <v>1806.6000000000001</v>
      </c>
      <c r="M432" s="18">
        <f>M433+M438</f>
        <v>0</v>
      </c>
      <c r="N432" s="18">
        <f>N433+N438</f>
        <v>1806.6000000000001</v>
      </c>
      <c r="O432" s="18">
        <f>O433+O438</f>
        <v>611.2</v>
      </c>
      <c r="P432" s="18">
        <f>P433+P438</f>
        <v>2417.8</v>
      </c>
      <c r="Q432" s="18">
        <f>Q433+Q438</f>
        <v>1597.9</v>
      </c>
    </row>
    <row r="433" spans="1:17" ht="16.5">
      <c r="A433" s="125" t="s">
        <v>121</v>
      </c>
      <c r="B433" s="20" t="s">
        <v>251</v>
      </c>
      <c r="C433" s="20"/>
      <c r="D433" s="20"/>
      <c r="E433" s="20"/>
      <c r="F433" s="21">
        <f aca="true" t="shared" si="192" ref="F433:L433">F434+F435+F437+F436</f>
        <v>589.3</v>
      </c>
      <c r="G433" s="21">
        <f t="shared" si="192"/>
        <v>1538.1</v>
      </c>
      <c r="H433" s="21">
        <f t="shared" si="192"/>
        <v>2127.4</v>
      </c>
      <c r="I433" s="21">
        <f t="shared" si="192"/>
        <v>-275.4</v>
      </c>
      <c r="J433" s="21">
        <f t="shared" si="192"/>
        <v>1852</v>
      </c>
      <c r="K433" s="21">
        <f t="shared" si="192"/>
        <v>-1190.3</v>
      </c>
      <c r="L433" s="21">
        <f t="shared" si="192"/>
        <v>661.7</v>
      </c>
      <c r="M433" s="21">
        <f>M434+M435+M437+M436</f>
        <v>0</v>
      </c>
      <c r="N433" s="21">
        <f>N434+N435+N437+N436</f>
        <v>661.7</v>
      </c>
      <c r="O433" s="21">
        <f>O434+O435+O437+O436</f>
        <v>616.6</v>
      </c>
      <c r="P433" s="21">
        <f>P434+P435+P437+P436</f>
        <v>1278.3</v>
      </c>
      <c r="Q433" s="21">
        <f>Q434+Q435+Q437+Q436</f>
        <v>1020.6999999999999</v>
      </c>
    </row>
    <row r="434" spans="1:17" ht="33">
      <c r="A434" s="121" t="s">
        <v>259</v>
      </c>
      <c r="B434" s="6" t="s">
        <v>251</v>
      </c>
      <c r="C434" s="6" t="s">
        <v>95</v>
      </c>
      <c r="D434" s="6" t="s">
        <v>5</v>
      </c>
      <c r="E434" s="6" t="s">
        <v>67</v>
      </c>
      <c r="F434" s="7">
        <v>85</v>
      </c>
      <c r="G434" s="7">
        <v>80.5</v>
      </c>
      <c r="H434" s="7">
        <f>F434+G434</f>
        <v>165.5</v>
      </c>
      <c r="I434" s="7">
        <v>10.1</v>
      </c>
      <c r="J434" s="7">
        <f>H434+I434</f>
        <v>175.6</v>
      </c>
      <c r="K434" s="7"/>
      <c r="L434" s="7">
        <f>J434+K434</f>
        <v>175.6</v>
      </c>
      <c r="M434" s="7"/>
      <c r="N434" s="7">
        <f>L434+M434</f>
        <v>175.6</v>
      </c>
      <c r="O434" s="7"/>
      <c r="P434" s="7">
        <f aca="true" t="shared" si="193" ref="P434:Q437">N434+O434</f>
        <v>175.6</v>
      </c>
      <c r="Q434" s="7">
        <v>91.3</v>
      </c>
    </row>
    <row r="435" spans="1:17" ht="16.5" hidden="1">
      <c r="A435" s="26" t="s">
        <v>528</v>
      </c>
      <c r="B435" s="6" t="s">
        <v>251</v>
      </c>
      <c r="C435" s="6" t="s">
        <v>100</v>
      </c>
      <c r="D435" s="6" t="s">
        <v>5</v>
      </c>
      <c r="E435" s="6" t="s">
        <v>67</v>
      </c>
      <c r="F435" s="7"/>
      <c r="G435" s="7"/>
      <c r="H435" s="7">
        <f>F435+G435</f>
        <v>0</v>
      </c>
      <c r="I435" s="7"/>
      <c r="J435" s="7">
        <f>H435+I435</f>
        <v>0</v>
      </c>
      <c r="K435" s="7"/>
      <c r="L435" s="7">
        <f>J435+K435</f>
        <v>0</v>
      </c>
      <c r="M435" s="7"/>
      <c r="N435" s="7">
        <f>L435+M435</f>
        <v>0</v>
      </c>
      <c r="O435" s="7"/>
      <c r="P435" s="7">
        <f t="shared" si="193"/>
        <v>0</v>
      </c>
      <c r="Q435" s="7">
        <f t="shared" si="193"/>
        <v>0</v>
      </c>
    </row>
    <row r="436" spans="1:17" ht="16.5">
      <c r="A436" s="26" t="s">
        <v>113</v>
      </c>
      <c r="B436" s="75" t="s">
        <v>251</v>
      </c>
      <c r="C436" s="6" t="s">
        <v>109</v>
      </c>
      <c r="D436" s="6" t="s">
        <v>5</v>
      </c>
      <c r="E436" s="6" t="s">
        <v>67</v>
      </c>
      <c r="F436" s="7"/>
      <c r="G436" s="7">
        <v>1523.3</v>
      </c>
      <c r="H436" s="7">
        <f>F436+G436</f>
        <v>1523.3</v>
      </c>
      <c r="I436" s="7">
        <v>-285.5</v>
      </c>
      <c r="J436" s="7">
        <f>H436+I436</f>
        <v>1237.8</v>
      </c>
      <c r="K436" s="7">
        <v>-1190.3</v>
      </c>
      <c r="L436" s="7">
        <f>J436+K436</f>
        <v>47.5</v>
      </c>
      <c r="M436" s="7"/>
      <c r="N436" s="7">
        <f>L436+M436</f>
        <v>47.5</v>
      </c>
      <c r="O436" s="7"/>
      <c r="P436" s="7">
        <f t="shared" si="193"/>
        <v>47.5</v>
      </c>
      <c r="Q436" s="7">
        <v>47.5</v>
      </c>
    </row>
    <row r="437" spans="1:17" ht="16.5">
      <c r="A437" s="121" t="s">
        <v>115</v>
      </c>
      <c r="B437" s="6" t="s">
        <v>251</v>
      </c>
      <c r="C437" s="6" t="s">
        <v>114</v>
      </c>
      <c r="D437" s="6" t="s">
        <v>5</v>
      </c>
      <c r="E437" s="6" t="s">
        <v>67</v>
      </c>
      <c r="F437" s="7">
        <v>504.3</v>
      </c>
      <c r="G437" s="7">
        <v>-65.7</v>
      </c>
      <c r="H437" s="7">
        <f>F437+G437</f>
        <v>438.6</v>
      </c>
      <c r="I437" s="7"/>
      <c r="J437" s="7">
        <f>H437+I437</f>
        <v>438.6</v>
      </c>
      <c r="K437" s="7"/>
      <c r="L437" s="7">
        <f>J437+K437</f>
        <v>438.6</v>
      </c>
      <c r="M437" s="7"/>
      <c r="N437" s="7">
        <f>L437+M437</f>
        <v>438.6</v>
      </c>
      <c r="O437" s="7">
        <v>616.6</v>
      </c>
      <c r="P437" s="7">
        <f t="shared" si="193"/>
        <v>1055.2</v>
      </c>
      <c r="Q437" s="7">
        <v>881.9</v>
      </c>
    </row>
    <row r="438" spans="1:17" ht="16.5">
      <c r="A438" s="33" t="s">
        <v>106</v>
      </c>
      <c r="B438" s="20" t="s">
        <v>252</v>
      </c>
      <c r="C438" s="20"/>
      <c r="D438" s="20"/>
      <c r="E438" s="20"/>
      <c r="F438" s="42">
        <f aca="true" t="shared" si="194" ref="F438:Q438">F439</f>
        <v>1105</v>
      </c>
      <c r="G438" s="113">
        <f t="shared" si="194"/>
        <v>0</v>
      </c>
      <c r="H438" s="42">
        <f t="shared" si="194"/>
        <v>1105</v>
      </c>
      <c r="I438" s="113">
        <f t="shared" si="194"/>
        <v>39.9</v>
      </c>
      <c r="J438" s="42">
        <f t="shared" si="194"/>
        <v>1144.9</v>
      </c>
      <c r="K438" s="113">
        <f t="shared" si="194"/>
        <v>0</v>
      </c>
      <c r="L438" s="42">
        <f t="shared" si="194"/>
        <v>1144.9</v>
      </c>
      <c r="M438" s="113">
        <f t="shared" si="194"/>
        <v>0</v>
      </c>
      <c r="N438" s="42">
        <f t="shared" si="194"/>
        <v>1144.9</v>
      </c>
      <c r="O438" s="113">
        <f t="shared" si="194"/>
        <v>-5.4</v>
      </c>
      <c r="P438" s="42">
        <f t="shared" si="194"/>
        <v>1139.5</v>
      </c>
      <c r="Q438" s="42">
        <f t="shared" si="194"/>
        <v>577.2</v>
      </c>
    </row>
    <row r="439" spans="1:17" ht="33">
      <c r="A439" s="121" t="s">
        <v>259</v>
      </c>
      <c r="B439" s="6" t="s">
        <v>252</v>
      </c>
      <c r="C439" s="6" t="s">
        <v>95</v>
      </c>
      <c r="D439" s="6" t="s">
        <v>5</v>
      </c>
      <c r="E439" s="6" t="s">
        <v>67</v>
      </c>
      <c r="F439" s="7">
        <v>1105</v>
      </c>
      <c r="G439" s="7"/>
      <c r="H439" s="7">
        <f>F439+G439</f>
        <v>1105</v>
      </c>
      <c r="I439" s="7">
        <v>39.9</v>
      </c>
      <c r="J439" s="7">
        <f>H439+I439</f>
        <v>1144.9</v>
      </c>
      <c r="K439" s="7"/>
      <c r="L439" s="7">
        <f>J439+K439</f>
        <v>1144.9</v>
      </c>
      <c r="M439" s="7"/>
      <c r="N439" s="7">
        <f>L439+M439</f>
        <v>1144.9</v>
      </c>
      <c r="O439" s="7">
        <v>-5.4</v>
      </c>
      <c r="P439" s="7">
        <f>N439+O439</f>
        <v>1139.5</v>
      </c>
      <c r="Q439" s="7">
        <v>577.2</v>
      </c>
    </row>
    <row r="440" spans="1:17" ht="15.75" customHeight="1">
      <c r="A440" s="12" t="s">
        <v>84</v>
      </c>
      <c r="B440" s="13"/>
      <c r="C440" s="13"/>
      <c r="D440" s="13"/>
      <c r="E440" s="13"/>
      <c r="F440" s="14">
        <f aca="true" t="shared" si="195" ref="F440:M440">F11+F44+F74+F81+F90+F98+F111+F130+F174+F213+F229+F240+F270+F329+F333+F336+F352+F358+F372+F393+F414+F137</f>
        <v>232235.40000000005</v>
      </c>
      <c r="G440" s="14">
        <f t="shared" si="195"/>
        <v>18504.1</v>
      </c>
      <c r="H440" s="14">
        <f t="shared" si="195"/>
        <v>250739.50000000003</v>
      </c>
      <c r="I440" s="14">
        <f t="shared" si="195"/>
        <v>48608.8</v>
      </c>
      <c r="J440" s="14">
        <f t="shared" si="195"/>
        <v>299348.3000000001</v>
      </c>
      <c r="K440" s="14">
        <f t="shared" si="195"/>
        <v>6775.900000000001</v>
      </c>
      <c r="L440" s="14">
        <f t="shared" si="195"/>
        <v>306124.2</v>
      </c>
      <c r="M440" s="14">
        <f t="shared" si="195"/>
        <v>41199.7</v>
      </c>
      <c r="N440" s="14">
        <f>N11+N44+N74+N81+N90+N98+N111+N130+N174+N213+N229+N240+N270+N329+N333+N336+N352+N358+N372+N393+N414+N137+N119</f>
        <v>347323.9</v>
      </c>
      <c r="O440" s="14">
        <f>O11+O44+O74+O81+O90+O98+O111+O130+O174+O213+O229+O240+O270+O329+O333+O336+O352+O358+O372+O393+O414+O137+O119</f>
        <v>13362.700000000003</v>
      </c>
      <c r="P440" s="14">
        <f>P11+P44+P74+P81+P90+P98+P111+P130+P174+P213+P229+P240+P270+P329+P333+P336+P352+P358+P372+P393+P414+P137+P119</f>
        <v>360958.4</v>
      </c>
      <c r="Q440" s="14">
        <f>Q11+Q44+Q74+Q81+Q90+Q98+Q111+Q130+Q174+Q213+Q229+Q240+Q270+Q329+Q333+Q336+Q352+Q358+Q372+Q393+Q414+Q137+Q119</f>
        <v>182204.19999999995</v>
      </c>
    </row>
    <row r="441" ht="16.5" hidden="1"/>
    <row r="442" ht="16.5" hidden="1"/>
    <row r="443" ht="16.5" hidden="1"/>
    <row r="444" ht="16.5" hidden="1"/>
    <row r="445" ht="16.5" hidden="1"/>
    <row r="446" ht="16.5" hidden="1"/>
    <row r="447" ht="16.5" hidden="1"/>
  </sheetData>
  <sheetProtection/>
  <autoFilter ref="A11:Q440"/>
  <mergeCells count="2">
    <mergeCell ref="A6:C6"/>
    <mergeCell ref="A4:H4"/>
  </mergeCells>
  <printOptions/>
  <pageMargins left="1.1811023622047245" right="1.1811023622047245" top="0.2755905511811024" bottom="0.3937007874015748" header="0" footer="0"/>
  <pageSetup fitToHeight="100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Прокошин</dc:creator>
  <cp:keywords/>
  <dc:description/>
  <cp:lastModifiedBy>veremeenko</cp:lastModifiedBy>
  <cp:lastPrinted>2018-10-09T01:41:05Z</cp:lastPrinted>
  <dcterms:created xsi:type="dcterms:W3CDTF">2005-11-10T09:49:46Z</dcterms:created>
  <dcterms:modified xsi:type="dcterms:W3CDTF">2018-10-30T07:15:37Z</dcterms:modified>
  <cp:category/>
  <cp:version/>
  <cp:contentType/>
  <cp:contentStatus/>
</cp:coreProperties>
</file>